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sktop\Desktop\"/>
    </mc:Choice>
  </mc:AlternateContent>
  <xr:revisionPtr revIDLastSave="0" documentId="13_ncr:1_{CF79700D-D45C-4479-8246-07DB630C769C}" xr6:coauthVersionLast="45" xr6:coauthVersionMax="45" xr10:uidLastSave="{00000000-0000-0000-0000-000000000000}"/>
  <bookViews>
    <workbookView xWindow="1680" yWindow="3375" windowWidth="27120" windowHeight="11460" activeTab="1" xr2:uid="{00000000-000D-0000-FFFF-FFFF00000000}"/>
  </bookViews>
  <sheets>
    <sheet name="Rekapitulácia stavby" sheetId="1" r:id="rId1"/>
    <sheet name="Zadanie" sheetId="2" r:id="rId2"/>
  </sheets>
  <definedNames>
    <definedName name="_xlnm._FilterDatabase" localSheetId="1" hidden="1">Zadanie!$C$124:$K$192</definedName>
    <definedName name="_xlnm.Print_Titles" localSheetId="0">'Rekapitulácia stavby'!$92:$92</definedName>
    <definedName name="_xlnm.Print_Titles" localSheetId="1">Zadanie!$124:$124</definedName>
    <definedName name="_xlnm.Print_Area" localSheetId="0">'Rekapitulácia stavby'!$D$4:$AO$76,'Rekapitulácia stavby'!$C$82:$AQ$96</definedName>
    <definedName name="_xlnm.Print_Area" localSheetId="1">Zadanie!$C$4:$J$76,Zadanie!$C$82:$J$106,Zadanie!$C$112:$J$192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0" i="2" l="1"/>
  <c r="J37" i="2"/>
  <c r="J36" i="2"/>
  <c r="AY95" i="1"/>
  <c r="J35" i="2"/>
  <c r="AX95" i="1"/>
  <c r="BI192" i="2"/>
  <c r="BH192" i="2"/>
  <c r="BG192" i="2"/>
  <c r="BE192" i="2"/>
  <c r="T192" i="2"/>
  <c r="T191" i="2" s="1"/>
  <c r="R192" i="2"/>
  <c r="R191" i="2"/>
  <c r="P192" i="2"/>
  <c r="P191" i="2" s="1"/>
  <c r="J104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T150" i="2" s="1"/>
  <c r="R151" i="2"/>
  <c r="R150" i="2"/>
  <c r="P151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2" i="2"/>
  <c r="J91" i="2"/>
  <c r="F91" i="2"/>
  <c r="F89" i="2"/>
  <c r="E87" i="2"/>
  <c r="J18" i="2"/>
  <c r="E18" i="2"/>
  <c r="F122" i="2"/>
  <c r="J17" i="2"/>
  <c r="J12" i="2"/>
  <c r="J119" i="2" s="1"/>
  <c r="E7" i="2"/>
  <c r="E115" i="2" s="1"/>
  <c r="L90" i="1"/>
  <c r="AM90" i="1"/>
  <c r="AM89" i="1"/>
  <c r="L89" i="1"/>
  <c r="AM87" i="1"/>
  <c r="L87" i="1"/>
  <c r="L85" i="1"/>
  <c r="BK192" i="2"/>
  <c r="J192" i="2"/>
  <c r="BK189" i="2"/>
  <c r="J189" i="2"/>
  <c r="BK188" i="2"/>
  <c r="J188" i="2"/>
  <c r="BK187" i="2"/>
  <c r="J187" i="2"/>
  <c r="BK186" i="2"/>
  <c r="J186" i="2"/>
  <c r="BK185" i="2"/>
  <c r="J185" i="2"/>
  <c r="BK184" i="2"/>
  <c r="J184" i="2"/>
  <c r="BK183" i="2"/>
  <c r="J183" i="2"/>
  <c r="BK182" i="2"/>
  <c r="J182" i="2"/>
  <c r="BK181" i="2"/>
  <c r="J181" i="2"/>
  <c r="BK180" i="2"/>
  <c r="J180" i="2"/>
  <c r="BK179" i="2"/>
  <c r="J179" i="2"/>
  <c r="BK177" i="2"/>
  <c r="J177" i="2"/>
  <c r="BK176" i="2"/>
  <c r="J176" i="2"/>
  <c r="BK175" i="2"/>
  <c r="J175" i="2"/>
  <c r="BK174" i="2"/>
  <c r="J174" i="2"/>
  <c r="BK173" i="2"/>
  <c r="J173" i="2"/>
  <c r="BK172" i="2"/>
  <c r="J172" i="2"/>
  <c r="BK171" i="2"/>
  <c r="J171" i="2"/>
  <c r="BK170" i="2"/>
  <c r="J170" i="2"/>
  <c r="BK169" i="2"/>
  <c r="J169" i="2"/>
  <c r="BK168" i="2"/>
  <c r="J168" i="2"/>
  <c r="BK167" i="2"/>
  <c r="J167" i="2"/>
  <c r="BK166" i="2"/>
  <c r="J166" i="2"/>
  <c r="BK164" i="2"/>
  <c r="J164" i="2"/>
  <c r="BK163" i="2"/>
  <c r="J163" i="2"/>
  <c r="BK162" i="2"/>
  <c r="J162" i="2"/>
  <c r="BK161" i="2"/>
  <c r="J161" i="2"/>
  <c r="BK160" i="2"/>
  <c r="J160" i="2"/>
  <c r="BK158" i="2"/>
  <c r="J158" i="2"/>
  <c r="BK157" i="2"/>
  <c r="J157" i="2"/>
  <c r="BK156" i="2"/>
  <c r="J156" i="2"/>
  <c r="BK155" i="2"/>
  <c r="J155" i="2"/>
  <c r="BK154" i="2"/>
  <c r="J154" i="2"/>
  <c r="BK153" i="2"/>
  <c r="J153" i="2"/>
  <c r="BK151" i="2"/>
  <c r="J151" i="2"/>
  <c r="BK149" i="2"/>
  <c r="J149" i="2"/>
  <c r="BK148" i="2"/>
  <c r="J147" i="2"/>
  <c r="BK146" i="2"/>
  <c r="BK145" i="2"/>
  <c r="J144" i="2"/>
  <c r="BK143" i="2"/>
  <c r="J142" i="2"/>
  <c r="J141" i="2"/>
  <c r="J140" i="2"/>
  <c r="J139" i="2"/>
  <c r="J138" i="2"/>
  <c r="J137" i="2"/>
  <c r="BK136" i="2"/>
  <c r="J135" i="2"/>
  <c r="J134" i="2"/>
  <c r="J133" i="2"/>
  <c r="J132" i="2"/>
  <c r="J131" i="2"/>
  <c r="J130" i="2"/>
  <c r="J129" i="2"/>
  <c r="J128" i="2"/>
  <c r="J148" i="2"/>
  <c r="BK147" i="2"/>
  <c r="J146" i="2"/>
  <c r="J145" i="2"/>
  <c r="BK144" i="2"/>
  <c r="J143" i="2"/>
  <c r="BK142" i="2"/>
  <c r="BK141" i="2"/>
  <c r="BK140" i="2"/>
  <c r="BK139" i="2"/>
  <c r="BK138" i="2"/>
  <c r="BK137" i="2"/>
  <c r="J136" i="2"/>
  <c r="BK135" i="2"/>
  <c r="BK134" i="2"/>
  <c r="BK133" i="2"/>
  <c r="BK132" i="2"/>
  <c r="BK131" i="2"/>
  <c r="BK130" i="2"/>
  <c r="BK129" i="2"/>
  <c r="BK128" i="2"/>
  <c r="AS94" i="1"/>
  <c r="BK127" i="2" l="1"/>
  <c r="J127" i="2" s="1"/>
  <c r="J98" i="2" s="1"/>
  <c r="P127" i="2"/>
  <c r="R127" i="2"/>
  <c r="T127" i="2"/>
  <c r="BK152" i="2"/>
  <c r="J152" i="2" s="1"/>
  <c r="J100" i="2" s="1"/>
  <c r="P152" i="2"/>
  <c r="R152" i="2"/>
  <c r="T152" i="2"/>
  <c r="BK159" i="2"/>
  <c r="J159" i="2" s="1"/>
  <c r="J101" i="2" s="1"/>
  <c r="P159" i="2"/>
  <c r="R159" i="2"/>
  <c r="T159" i="2"/>
  <c r="BK165" i="2"/>
  <c r="J165" i="2" s="1"/>
  <c r="J102" i="2" s="1"/>
  <c r="P165" i="2"/>
  <c r="R165" i="2"/>
  <c r="T165" i="2"/>
  <c r="BK178" i="2"/>
  <c r="J178" i="2" s="1"/>
  <c r="J103" i="2" s="1"/>
  <c r="P178" i="2"/>
  <c r="R178" i="2"/>
  <c r="T178" i="2"/>
  <c r="E85" i="2"/>
  <c r="J89" i="2"/>
  <c r="F92" i="2"/>
  <c r="BF135" i="2"/>
  <c r="BF142" i="2"/>
  <c r="BF144" i="2"/>
  <c r="BF145" i="2"/>
  <c r="BF146" i="2"/>
  <c r="BF147" i="2"/>
  <c r="BF157" i="2"/>
  <c r="BF128" i="2"/>
  <c r="BF129" i="2"/>
  <c r="BF130" i="2"/>
  <c r="BF131" i="2"/>
  <c r="BF132" i="2"/>
  <c r="BF133" i="2"/>
  <c r="BF134" i="2"/>
  <c r="BF136" i="2"/>
  <c r="BF137" i="2"/>
  <c r="BF138" i="2"/>
  <c r="BF139" i="2"/>
  <c r="BF140" i="2"/>
  <c r="BF141" i="2"/>
  <c r="BF143" i="2"/>
  <c r="BF148" i="2"/>
  <c r="BF149" i="2"/>
  <c r="BF151" i="2"/>
  <c r="BF153" i="2"/>
  <c r="BF154" i="2"/>
  <c r="BF155" i="2"/>
  <c r="BF156" i="2"/>
  <c r="BF158" i="2"/>
  <c r="BF160" i="2"/>
  <c r="BF161" i="2"/>
  <c r="BF162" i="2"/>
  <c r="BF163" i="2"/>
  <c r="BF164" i="2"/>
  <c r="BF166" i="2"/>
  <c r="BF167" i="2"/>
  <c r="BF168" i="2"/>
  <c r="BF169" i="2"/>
  <c r="BF170" i="2"/>
  <c r="BF171" i="2"/>
  <c r="BF172" i="2"/>
  <c r="BF173" i="2"/>
  <c r="BF174" i="2"/>
  <c r="BF175" i="2"/>
  <c r="BF176" i="2"/>
  <c r="BF177" i="2"/>
  <c r="BF179" i="2"/>
  <c r="BF180" i="2"/>
  <c r="BF181" i="2"/>
  <c r="BF182" i="2"/>
  <c r="BF183" i="2"/>
  <c r="BF184" i="2"/>
  <c r="BF185" i="2"/>
  <c r="BF186" i="2"/>
  <c r="BF187" i="2"/>
  <c r="BF188" i="2"/>
  <c r="BF189" i="2"/>
  <c r="BF192" i="2"/>
  <c r="BK150" i="2"/>
  <c r="J150" i="2"/>
  <c r="J99" i="2" s="1"/>
  <c r="BK191" i="2"/>
  <c r="J191" i="2"/>
  <c r="J105" i="2"/>
  <c r="F33" i="2"/>
  <c r="AZ95" i="1" s="1"/>
  <c r="AZ94" i="1" s="1"/>
  <c r="AV94" i="1" s="1"/>
  <c r="AK29" i="1" s="1"/>
  <c r="F35" i="2"/>
  <c r="BB95" i="1"/>
  <c r="BB94" i="1" s="1"/>
  <c r="W31" i="1" s="1"/>
  <c r="F37" i="2"/>
  <c r="BD95" i="1" s="1"/>
  <c r="BD94" i="1" s="1"/>
  <c r="W33" i="1" s="1"/>
  <c r="J33" i="2"/>
  <c r="AV95" i="1" s="1"/>
  <c r="F36" i="2"/>
  <c r="BC95" i="1" s="1"/>
  <c r="BC94" i="1" s="1"/>
  <c r="W32" i="1" s="1"/>
  <c r="R126" i="2" l="1"/>
  <c r="R125" i="2" s="1"/>
  <c r="T126" i="2"/>
  <c r="T125" i="2" s="1"/>
  <c r="P126" i="2"/>
  <c r="P125" i="2" s="1"/>
  <c r="AU95" i="1" s="1"/>
  <c r="AU94" i="1" s="1"/>
  <c r="BK126" i="2"/>
  <c r="J126" i="2"/>
  <c r="J97" i="2" s="1"/>
  <c r="AX94" i="1"/>
  <c r="W29" i="1"/>
  <c r="AY94" i="1"/>
  <c r="F34" i="2"/>
  <c r="BA95" i="1" s="1"/>
  <c r="BA94" i="1" s="1"/>
  <c r="AW94" i="1" s="1"/>
  <c r="AK30" i="1" s="1"/>
  <c r="J34" i="2"/>
  <c r="AW95" i="1"/>
  <c r="AT95" i="1"/>
  <c r="BK125" i="2" l="1"/>
  <c r="J125" i="2" s="1"/>
  <c r="J96" i="2" s="1"/>
  <c r="W30" i="1"/>
  <c r="AT94" i="1"/>
  <c r="J30" i="2" l="1"/>
  <c r="AG95" i="1" s="1"/>
  <c r="AN95" i="1" s="1"/>
  <c r="J39" i="2" l="1"/>
  <c r="AG94" i="1"/>
  <c r="AK26" i="1"/>
  <c r="AK35" i="1" s="1"/>
  <c r="AN94" i="1" l="1"/>
</calcChain>
</file>

<file path=xl/sharedStrings.xml><?xml version="1.0" encoding="utf-8"?>
<sst xmlns="http://schemas.openxmlformats.org/spreadsheetml/2006/main" count="1130" uniqueCount="358">
  <si>
    <t>Export Komplet</t>
  </si>
  <si>
    <t/>
  </si>
  <si>
    <t>2.0</t>
  </si>
  <si>
    <t>False</t>
  </si>
  <si>
    <t>{af6b8e96-6138-4616-9c69-feff3294ad02}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</si>
  <si>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</si>
  <si>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</si>
  <si>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</si>
  <si>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</si>
  <si>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</si>
  <si>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</si>
  <si>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</si>
  <si>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</si>
  <si>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</si>
  <si>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GJGT BB - úprava časti ŠD s funkciou vodozádržného opatrenia</t>
  </si>
  <si>
    <t>JKSO:</t>
  </si>
  <si>
    <t>KS:</t>
  </si>
  <si>
    <t>Miesto:</t>
  </si>
  <si>
    <t xml:space="preserve"> </t>
  </si>
  <si>
    <t>Dátum:</t>
  </si>
  <si>
    <t>7. 5. 2021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</si>
  <si>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</si>
  <si>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</si>
  <si>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</si>
  <si>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</si>
  <si>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</si>
  <si>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</si>
  <si>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</si>
  <si>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</si>
  <si>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</si>
  <si>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</si>
  <si>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</si>
  <si>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</si>
  <si>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</si>
  <si>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</si>
  <si>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</si>
  <si>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</si>
  <si>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</si>
  <si>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</si>
  <si>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</si>
  <si>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</si>
  <si>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</si>
  <si>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</si>
  <si>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</si>
  <si>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</si>
  <si>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</si>
  <si>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</si>
  <si>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</si>
  <si>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</si>
  <si>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</si>
  <si>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</si>
  <si>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</si>
  <si>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</si>
  <si>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</si>
  <si>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</si>
  <si>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</si>
  <si>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</si>
  <si>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</si>
  <si>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</si>
  <si>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</si>
  <si>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</si>
  <si>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</si>
  <si>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</si>
  <si>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</si>
  <si>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</si>
  <si>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</si>
  <si>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</si>
  <si>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</si>
  <si>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</si>
  <si>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</si>
  <si>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</si>
  <si>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</si>
  <si>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</si>
  <si>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</si>
  <si>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</si>
  <si>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</si>
  <si>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1.</t>
  </si>
  <si>
    <t>Úprava časti ŠD</t>
  </si>
  <si>
    <t>STA</t>
  </si>
  <si>
    <t>1</t>
  </si>
  <si>
    <t>{0523b5e6-ad1e-4527-9078-5291d9729d65}</t>
  </si>
  <si>
    <t>KRYCÍ LIST ROZPOČTU</t>
  </si>
  <si>
    <t>Objekt:</t>
  </si>
  <si>
    <t>1. - Úprava časti ŠD</t>
  </si>
  <si>
    <t xml:space="preserve">                                         </t>
  </si>
  <si>
    <t>REKAPITULÁCIA ROZPOČTU</t>
  </si>
  <si>
    <t>Kód dielu - Popis</t>
  </si>
  <si>
    <t>Cena celkom [EUR]</t>
  </si>
  <si>
    <t>Náklady z rozpočtu</t>
  </si>
  <si>
    <t>-1</t>
  </si>
  <si>
    <t>D1 - PRÁCE A DODÁVKY HSV</t>
  </si>
  <si>
    <t xml:space="preserve">    1 - ZEMNE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</si>
  <si>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</si>
  <si>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</si>
  <si>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</si>
  <si>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VEDENIA</t>
  </si>
  <si>
    <t xml:space="preserve">    9 - OSTATNÉ KONŠTRUKCIE A PRÁCE</t>
  </si>
  <si>
    <t>D2 -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</si>
  <si>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</si>
  <si>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</si>
  <si>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</si>
  <si>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</si>
  <si>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</si>
  <si>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</si>
  <si>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</si>
  <si>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</si>
  <si>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</si>
  <si>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</si>
  <si>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</si>
  <si>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</si>
  <si>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</si>
  <si>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</si>
  <si>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</si>
  <si>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ZEMNE PRÁCE</t>
  </si>
  <si>
    <t>K</t>
  </si>
  <si>
    <t>110011010.V</t>
  </si>
  <si>
    <t>Vytýčenie trasy vodovodu, kanalizácie v rovine</t>
  </si>
  <si>
    <t>km</t>
  </si>
  <si>
    <t>4</t>
  </si>
  <si>
    <t>2</t>
  </si>
  <si>
    <t>113107231.S</t>
  </si>
  <si>
    <t>Odstránenie krytu v ploche nad 200 m2 z betónu prostého, hr. vrstvy do 150 mm,  -0,22500t</t>
  </si>
  <si>
    <t>m2</t>
  </si>
  <si>
    <t>134203751</t>
  </si>
  <si>
    <t>3</t>
  </si>
  <si>
    <t>113107124.S</t>
  </si>
  <si>
    <t>Odstránenie krytu v ploche do 200 m2 z kameniva hrubého drveného, hr.300 do 400 mm,  -0,5600t</t>
  </si>
  <si>
    <t>-689966866</t>
  </si>
  <si>
    <t>113202111.S</t>
  </si>
  <si>
    <t>Vytrhanie obrúb kamenných, s vybúraním lôžka, z krajníkov alebo obrubníkov stojatých,  -0,14500t</t>
  </si>
  <si>
    <t>m</t>
  </si>
  <si>
    <t>498696445</t>
  </si>
  <si>
    <t>5</t>
  </si>
  <si>
    <t>120901121.S</t>
  </si>
  <si>
    <t>Búranie konštrukcií z betónu prostého neprekladaného kameňom v odkopávkach</t>
  </si>
  <si>
    <t>m3</t>
  </si>
  <si>
    <t>-1950521331</t>
  </si>
  <si>
    <t>6</t>
  </si>
  <si>
    <t>121101001.S</t>
  </si>
  <si>
    <t>Odstránenie ornice ručne s vodorov. premiest., na hromady do 50 m hr. do 150 mm</t>
  </si>
  <si>
    <t>1412264492</t>
  </si>
  <si>
    <t>7</t>
  </si>
  <si>
    <t>131301101.S</t>
  </si>
  <si>
    <t>Výkop nezapaženej jamy v hornine 4, do 100 m3</t>
  </si>
  <si>
    <t>1027103947</t>
  </si>
  <si>
    <t>8</t>
  </si>
  <si>
    <t>132301101.S</t>
  </si>
  <si>
    <t>Výkop ryhy do šírky 600 mm v horn.4 do 100 m3</t>
  </si>
  <si>
    <t>-761504095</t>
  </si>
  <si>
    <t>9</t>
  </si>
  <si>
    <t>151101102.S</t>
  </si>
  <si>
    <t>Paženie a rozopretie stien rýh pre podzemné vedenie, príložné do 4 m</t>
  </si>
  <si>
    <t>-1706117273</t>
  </si>
  <si>
    <t>10</t>
  </si>
  <si>
    <t>151101112.S</t>
  </si>
  <si>
    <t>Odstránenie paženia rýh pre podzemné vedenie, príložné hĺbky do 4 m</t>
  </si>
  <si>
    <t>-876103150</t>
  </si>
  <si>
    <t>11</t>
  </si>
  <si>
    <t>161101501.S</t>
  </si>
  <si>
    <t>Zvislé premiestnenie výkopku z horniny I až IV, nosením za každé 3 m výšky</t>
  </si>
  <si>
    <t>1509775500</t>
  </si>
  <si>
    <t>12</t>
  </si>
  <si>
    <t>162301122.S</t>
  </si>
  <si>
    <t>Vodorovné premiestnenie výkopku po spevnenej ceste z  horniny tr.1-4, nad 100 do 1000 m3 na vzdialenosť do 10000 m</t>
  </si>
  <si>
    <t>-701034252</t>
  </si>
  <si>
    <t>13</t>
  </si>
  <si>
    <t>171201202.S</t>
  </si>
  <si>
    <t>Uloženie sypaniny na skládky nad 100 do 1000 m3</t>
  </si>
  <si>
    <t>1698185337</t>
  </si>
  <si>
    <t>14</t>
  </si>
  <si>
    <t>171209002.S</t>
  </si>
  <si>
    <t>Poplatok za skladovanie - zemina a kamenivo (17 05) ostatné</t>
  </si>
  <si>
    <t>t</t>
  </si>
  <si>
    <t>-811664213</t>
  </si>
  <si>
    <t>15</t>
  </si>
  <si>
    <t>174101001.S</t>
  </si>
  <si>
    <t>Zásyp sypaninou so zhutnením jám, šachiet, rýh, zárezov alebo okolo objektov do 100 m3</t>
  </si>
  <si>
    <t>-2119853379</t>
  </si>
  <si>
    <t>16</t>
  </si>
  <si>
    <t>175101101.S</t>
  </si>
  <si>
    <t>Obsyp potrubia sypaninou z vhodných hornín 1 až 4 bez prehodenia sypaniny</t>
  </si>
  <si>
    <t>-2047254834</t>
  </si>
  <si>
    <t>17</t>
  </si>
  <si>
    <t>M</t>
  </si>
  <si>
    <t>583410002000.S</t>
  </si>
  <si>
    <t>Kamenivo drvené hrubé ŠD 31,50</t>
  </si>
  <si>
    <t>-58691503</t>
  </si>
  <si>
    <t>18</t>
  </si>
  <si>
    <t>583410002900.S</t>
  </si>
  <si>
    <t>Kamenivo drvené hrubé ŠD 45</t>
  </si>
  <si>
    <t>2131202816</t>
  </si>
  <si>
    <t>19</t>
  </si>
  <si>
    <t>583310003600.S</t>
  </si>
  <si>
    <t>Štrkopiesok frakcia 8-16 mm</t>
  </si>
  <si>
    <t>1274119632</t>
  </si>
  <si>
    <t>181102301.S</t>
  </si>
  <si>
    <t>Úprava pláne na stavbách dialníc bez zhutnenia</t>
  </si>
  <si>
    <t>-1353530962</t>
  </si>
  <si>
    <t>21</t>
  </si>
  <si>
    <t>181101101.S</t>
  </si>
  <si>
    <t>Úprava pláne v zárezoch v hornine 1-4 bez zhutnenia</t>
  </si>
  <si>
    <t>-298590866</t>
  </si>
  <si>
    <t>22</t>
  </si>
  <si>
    <t>181301303.S</t>
  </si>
  <si>
    <t>Rozprestretie ornice na svahu do sklonu 1:5, plocha do 500 m2, hr. do 200 mm</t>
  </si>
  <si>
    <t>-1674545131</t>
  </si>
  <si>
    <t>ZVISLÉ A KOMPLETNÉ KONŠTRUKCIE</t>
  </si>
  <si>
    <t>23</t>
  </si>
  <si>
    <t>359901111.S</t>
  </si>
  <si>
    <t>Vyčistenie potrubia akejkoľvek výšky</t>
  </si>
  <si>
    <t>-95583924</t>
  </si>
  <si>
    <t>VODOROVNÉ KONŠTRUKCIE</t>
  </si>
  <si>
    <t>24</t>
  </si>
  <si>
    <t>451573111.S</t>
  </si>
  <si>
    <t>Lôžko pod potrubie, stoky a drobné objekty, v otvorenom výkope z piesku a štrkopiesku do 63 mm</t>
  </si>
  <si>
    <t>1591860110</t>
  </si>
  <si>
    <t>25</t>
  </si>
  <si>
    <t>452112131.S</t>
  </si>
  <si>
    <t>Osadenie prstenca pod poklopy a mreže, výšky nad 200 mm</t>
  </si>
  <si>
    <t>ks</t>
  </si>
  <si>
    <t>-884474698</t>
  </si>
  <si>
    <t>26</t>
  </si>
  <si>
    <t>452311131.S</t>
  </si>
  <si>
    <t>Dosky, bloky, sedlá z betónu v otvorenom výkope tr. C 12/15</t>
  </si>
  <si>
    <t>1906834430</t>
  </si>
  <si>
    <t>27</t>
  </si>
  <si>
    <t>452311131.S1</t>
  </si>
  <si>
    <t>Dosky, bloky, sedlá z betónu v otvorenom výkope tr. C 12/15- pod potrubie</t>
  </si>
  <si>
    <t>-861933014</t>
  </si>
  <si>
    <t>28</t>
  </si>
  <si>
    <t>452351101.S</t>
  </si>
  <si>
    <t>Debnenie v otvorenom výkope dosiek, sedlových lôžok a blokov pod potrubie,stoky a drobné objekty</t>
  </si>
  <si>
    <t>-41964867</t>
  </si>
  <si>
    <t>29</t>
  </si>
  <si>
    <t>452361111</t>
  </si>
  <si>
    <t>Výstuž podkladových dosiek, sieť kari 8/100/100</t>
  </si>
  <si>
    <t>kus</t>
  </si>
  <si>
    <t>58</t>
  </si>
  <si>
    <t>KOMUNIKÁCIE</t>
  </si>
  <si>
    <t>30</t>
  </si>
  <si>
    <t>564201111.S</t>
  </si>
  <si>
    <t>Podklad alebo podsyp zo štrkopiesku s rozprestretím, vlhčením a zhutnením, po zhutnení hr. 40 mm</t>
  </si>
  <si>
    <t>1969285461</t>
  </si>
  <si>
    <t>31</t>
  </si>
  <si>
    <t>564851111.S</t>
  </si>
  <si>
    <t>Podklad zo štrkodrviny s rozprestretím a zhutnením, po zhutnení hr. 150 mm</t>
  </si>
  <si>
    <t>667907754</t>
  </si>
  <si>
    <t>32</t>
  </si>
  <si>
    <t>564861111.S</t>
  </si>
  <si>
    <t>Podklad zo štrkodrviny s rozprestretím a zhutnením, po zhutnení hr. 200 mm</t>
  </si>
  <si>
    <t>484815467</t>
  </si>
  <si>
    <t>33</t>
  </si>
  <si>
    <t>596911223.S</t>
  </si>
  <si>
    <t>Kladenie betónovej zámkovej dlažby pozemných komunikácií hr. 80 mm pre peších nad 100 do 300 m2 so zriadením lôžka z kameniva hr. 50 mm</t>
  </si>
  <si>
    <t>585980383</t>
  </si>
  <si>
    <t>34</t>
  </si>
  <si>
    <t>596912314.S</t>
  </si>
  <si>
    <t>Kladenie betónovej dlažby z vegetačných tvárnic hr. 100 mm, do lôžka z kameniva ťaženého, veľkosti do 0,25 m2, plochy nad 300 m2</t>
  </si>
  <si>
    <t>-1665963742</t>
  </si>
  <si>
    <t>RÚROVÉ VEDENIA</t>
  </si>
  <si>
    <t>35</t>
  </si>
  <si>
    <t>286520039600</t>
  </si>
  <si>
    <t>Prechodka PVC RAUDRIL/koniec rúry KG, DN 100/110, REHAU</t>
  </si>
  <si>
    <t>-31395123</t>
  </si>
  <si>
    <t>36</t>
  </si>
  <si>
    <t>286 113610</t>
  </si>
  <si>
    <t>Prechod KG Raudril DN100</t>
  </si>
  <si>
    <t>72</t>
  </si>
  <si>
    <t>37</t>
  </si>
  <si>
    <t>286 1I0401</t>
  </si>
  <si>
    <t>Drenážna rúra RAUDRIL DN100</t>
  </si>
  <si>
    <t>74</t>
  </si>
  <si>
    <t>38</t>
  </si>
  <si>
    <t>286 5C0752</t>
  </si>
  <si>
    <t>Koleno Raudril110/30°</t>
  </si>
  <si>
    <t>76</t>
  </si>
  <si>
    <t>39</t>
  </si>
  <si>
    <t>286 5C0887</t>
  </si>
  <si>
    <t>Raudril obojstranné hrdlo DN100</t>
  </si>
  <si>
    <t>78</t>
  </si>
  <si>
    <t>40</t>
  </si>
  <si>
    <t>871228111.S</t>
  </si>
  <si>
    <t>Ukladanie drenážneho potrubia do pripravenej ryhy z tvrdého PVC priemeru nad 90 mm</t>
  </si>
  <si>
    <t>1234220012</t>
  </si>
  <si>
    <t>41</t>
  </si>
  <si>
    <t>436 1K9002</t>
  </si>
  <si>
    <t>Poklop kompozit A14 0,6/0,6</t>
  </si>
  <si>
    <t>82</t>
  </si>
  <si>
    <t>42</t>
  </si>
  <si>
    <t>592798010</t>
  </si>
  <si>
    <t>Nádrž KL AN20 vrátane prstenca h=500mm</t>
  </si>
  <si>
    <t>84</t>
  </si>
  <si>
    <t>43</t>
  </si>
  <si>
    <t>693110004710.S</t>
  </si>
  <si>
    <t>Geotextília polypropylénová netkaná 400 g/m2 vr. montáže</t>
  </si>
  <si>
    <t>1635318062</t>
  </si>
  <si>
    <t>44</t>
  </si>
  <si>
    <t>837262221.S</t>
  </si>
  <si>
    <t>Montáž tvarovky jednoosej, tesnenie gumovými krúžkami</t>
  </si>
  <si>
    <t>-2022448695</t>
  </si>
  <si>
    <t>45</t>
  </si>
  <si>
    <t>892233111.S</t>
  </si>
  <si>
    <t>Preplach drenáže</t>
  </si>
  <si>
    <t>2017186917</t>
  </si>
  <si>
    <t>46</t>
  </si>
  <si>
    <t>894101113.S</t>
  </si>
  <si>
    <t>Osadenie akumulačnej nádrže železobetónovej, hmotnosti nad 10 t</t>
  </si>
  <si>
    <t>2076162354</t>
  </si>
  <si>
    <t>OSTATNÉ KONŠTRUKCIE A PRÁCE</t>
  </si>
  <si>
    <t>47</t>
  </si>
  <si>
    <t>917732111</t>
  </si>
  <si>
    <t>Osad.  obrubníka betón. ležatého  do lôžka z betónu tr. C 12/15</t>
  </si>
  <si>
    <t>94</t>
  </si>
  <si>
    <t>48</t>
  </si>
  <si>
    <t>917832111</t>
  </si>
  <si>
    <t>Osad.  obrubníka betón. stojatého  do lôžka z betónu tr. C 12/15</t>
  </si>
  <si>
    <t>96</t>
  </si>
  <si>
    <t>49</t>
  </si>
  <si>
    <t>918101113.S</t>
  </si>
  <si>
    <t>Lôžko pod obrubníky, krajníky alebo obruby z dlažobných kociek z betónu prostého tr. C 30/37</t>
  </si>
  <si>
    <t>1498943162</t>
  </si>
  <si>
    <t>50</t>
  </si>
  <si>
    <t>592170001400</t>
  </si>
  <si>
    <t>Obrubník lemovací, lxšxv 100x25x10 mm, sivá</t>
  </si>
  <si>
    <t>2134648044</t>
  </si>
  <si>
    <t>51</t>
  </si>
  <si>
    <t>592170002400.S</t>
  </si>
  <si>
    <t>Obrubník cestný nábehový, lxšxv 1000x200x150(100) mm</t>
  </si>
  <si>
    <t>-1465281274</t>
  </si>
  <si>
    <t>52</t>
  </si>
  <si>
    <t>592170001000.S</t>
  </si>
  <si>
    <t>Obrubník cestný, lxšxv 1000x150x260 mm</t>
  </si>
  <si>
    <t>632617408</t>
  </si>
  <si>
    <t>53</t>
  </si>
  <si>
    <t>592460012000</t>
  </si>
  <si>
    <t>Dlažba betónová Low value PREMAC KLASIKO, rozmer 200x100x80 mm, piesková</t>
  </si>
  <si>
    <t>-348001174</t>
  </si>
  <si>
    <t>54</t>
  </si>
  <si>
    <t>592460013500</t>
  </si>
  <si>
    <t>Dlažba betónová Low value PREMAC VEGA zatrávňovacia, rozmer 610x405x80 mm, sivá</t>
  </si>
  <si>
    <t>1490928076</t>
  </si>
  <si>
    <t>55</t>
  </si>
  <si>
    <t>919735112.S</t>
  </si>
  <si>
    <t>Rezanie existujúceho asfaltového krytu alebo podkladu hĺbky nad 50 do 100 mm</t>
  </si>
  <si>
    <t>-1351495589</t>
  </si>
  <si>
    <t>56</t>
  </si>
  <si>
    <t>919735113.S</t>
  </si>
  <si>
    <t>Rezanie existujúceho asfaltového krytu alebo podkladu hĺbky nad 100 do 150 mm</t>
  </si>
  <si>
    <t>-1845941132</t>
  </si>
  <si>
    <t>57</t>
  </si>
  <si>
    <t>99822-5111</t>
  </si>
  <si>
    <t>Presun hmôt pre pozemné komunikácie a plochy letísk, kryt živičný</t>
  </si>
  <si>
    <t>114</t>
  </si>
  <si>
    <t>D2</t>
  </si>
  <si>
    <t>OSTATNÉ</t>
  </si>
  <si>
    <t>E9711.0</t>
  </si>
  <si>
    <t>Vŕtanie otvorov jadrové-korunkové DNdo 150mm, diamant. do železobet. stien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</si>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</sst>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85" workbookViewId="0">
      <selection activeCell="O88" sqref="O8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5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/>
      <c r="K5" s="170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7"/>
      <c r="BE5" s="167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172" t="s">
        <v>14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7"/>
      <c r="BE6" s="168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68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168"/>
      <c r="BS8" s="14" t="s">
        <v>6</v>
      </c>
    </row>
    <row r="9" spans="1:74" s="1" customFormat="1" ht="14.45" customHeight="1">
      <c r="B9" s="17"/>
      <c r="AR9" s="17"/>
      <c r="BE9" s="168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68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168"/>
      <c r="BS11" s="14" t="s">
        <v>6</v>
      </c>
    </row>
    <row r="12" spans="1:74" s="1" customFormat="1" ht="6.95" customHeight="1">
      <c r="B12" s="17"/>
      <c r="AR12" s="17"/>
      <c r="BE12" s="168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168"/>
      <c r="BS13" s="14" t="s">
        <v>6</v>
      </c>
    </row>
    <row r="14" spans="1:74" ht="12.75">
      <c r="B14" s="17"/>
      <c r="E14" s="173" t="s">
        <v>25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4" t="s">
        <v>23</v>
      </c>
      <c r="AN14" s="26" t="s">
        <v>25</v>
      </c>
      <c r="AR14" s="17"/>
      <c r="BE14" s="168"/>
      <c r="BS14" s="14" t="s">
        <v>6</v>
      </c>
    </row>
    <row r="15" spans="1:74" s="1" customFormat="1" ht="6.95" customHeight="1">
      <c r="B15" s="17"/>
      <c r="AR15" s="17"/>
      <c r="BE15" s="168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168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168"/>
      <c r="BS17" s="14" t="s">
        <v>27</v>
      </c>
    </row>
    <row r="18" spans="1:71" s="1" customFormat="1" ht="6.95" customHeight="1">
      <c r="B18" s="17"/>
      <c r="AR18" s="17"/>
      <c r="BE18" s="168"/>
      <c r="BS18" s="14" t="s">
        <v>28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168"/>
      <c r="BS19" s="14" t="s">
        <v>28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168"/>
      <c r="BS20" s="14" t="s">
        <v>27</v>
      </c>
    </row>
    <row r="21" spans="1:71" s="1" customFormat="1" ht="6.95" customHeight="1">
      <c r="B21" s="17"/>
      <c r="AR21" s="17"/>
      <c r="BE21" s="168"/>
    </row>
    <row r="22" spans="1:71" s="1" customFormat="1" ht="12" customHeight="1">
      <c r="B22" s="17"/>
      <c r="D22" s="24" t="s">
        <v>30</v>
      </c>
      <c r="AR22" s="17"/>
      <c r="BE22" s="168"/>
    </row>
    <row r="23" spans="1:71" s="1" customFormat="1" ht="16.5" customHeight="1">
      <c r="B23" s="17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7"/>
      <c r="BE23" s="168"/>
    </row>
    <row r="24" spans="1:71" s="1" customFormat="1" ht="6.95" customHeight="1">
      <c r="B24" s="17"/>
      <c r="AR24" s="17"/>
      <c r="BE24" s="16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8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6">
        <f>ROUND(AG94,2)</f>
        <v>0</v>
      </c>
      <c r="AL26" s="177"/>
      <c r="AM26" s="177"/>
      <c r="AN26" s="177"/>
      <c r="AO26" s="177"/>
      <c r="AP26" s="29"/>
      <c r="AQ26" s="29"/>
      <c r="AR26" s="30"/>
      <c r="BE26" s="16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8" t="s">
        <v>32</v>
      </c>
      <c r="M28" s="178"/>
      <c r="N28" s="178"/>
      <c r="O28" s="178"/>
      <c r="P28" s="178"/>
      <c r="Q28" s="29"/>
      <c r="R28" s="29"/>
      <c r="S28" s="29"/>
      <c r="T28" s="29"/>
      <c r="U28" s="29"/>
      <c r="V28" s="29"/>
      <c r="W28" s="178" t="s">
        <v>33</v>
      </c>
      <c r="X28" s="178"/>
      <c r="Y28" s="178"/>
      <c r="Z28" s="178"/>
      <c r="AA28" s="178"/>
      <c r="AB28" s="178"/>
      <c r="AC28" s="178"/>
      <c r="AD28" s="178"/>
      <c r="AE28" s="178"/>
      <c r="AF28" s="29"/>
      <c r="AG28" s="29"/>
      <c r="AH28" s="29"/>
      <c r="AI28" s="29"/>
      <c r="AJ28" s="29"/>
      <c r="AK28" s="178" t="s">
        <v>34</v>
      </c>
      <c r="AL28" s="178"/>
      <c r="AM28" s="178"/>
      <c r="AN28" s="178"/>
      <c r="AO28" s="178"/>
      <c r="AP28" s="29"/>
      <c r="AQ28" s="29"/>
      <c r="AR28" s="30"/>
      <c r="BE28" s="168"/>
    </row>
    <row r="29" spans="1:71" s="3" customFormat="1" ht="14.45" customHeight="1">
      <c r="B29" s="34"/>
      <c r="D29" s="24" t="s">
        <v>35</v>
      </c>
      <c r="F29" s="24" t="s">
        <v>36</v>
      </c>
      <c r="L29" s="181">
        <v>0.2</v>
      </c>
      <c r="M29" s="180"/>
      <c r="N29" s="180"/>
      <c r="O29" s="180"/>
      <c r="P29" s="180"/>
      <c r="W29" s="179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K29" s="179">
        <f>ROUND(AV94, 2)</f>
        <v>0</v>
      </c>
      <c r="AL29" s="180"/>
      <c r="AM29" s="180"/>
      <c r="AN29" s="180"/>
      <c r="AO29" s="180"/>
      <c r="AR29" s="34"/>
      <c r="BE29" s="169"/>
    </row>
    <row r="30" spans="1:71" s="3" customFormat="1" ht="14.45" customHeight="1">
      <c r="B30" s="34"/>
      <c r="F30" s="24" t="s">
        <v>37</v>
      </c>
      <c r="L30" s="181">
        <v>0.2</v>
      </c>
      <c r="M30" s="180"/>
      <c r="N30" s="180"/>
      <c r="O30" s="180"/>
      <c r="P30" s="180"/>
      <c r="W30" s="179">
        <f>ROUND(BA94, 2)</f>
        <v>0</v>
      </c>
      <c r="X30" s="180"/>
      <c r="Y30" s="180"/>
      <c r="Z30" s="180"/>
      <c r="AA30" s="180"/>
      <c r="AB30" s="180"/>
      <c r="AC30" s="180"/>
      <c r="AD30" s="180"/>
      <c r="AE30" s="180"/>
      <c r="AK30" s="179">
        <f>ROUND(AW94, 2)</f>
        <v>0</v>
      </c>
      <c r="AL30" s="180"/>
      <c r="AM30" s="180"/>
      <c r="AN30" s="180"/>
      <c r="AO30" s="180"/>
      <c r="AR30" s="34"/>
      <c r="BE30" s="169"/>
    </row>
    <row r="31" spans="1:71" s="3" customFormat="1" ht="14.45" hidden="1" customHeight="1">
      <c r="B31" s="34"/>
      <c r="F31" s="24" t="s">
        <v>38</v>
      </c>
      <c r="L31" s="181">
        <v>0.2</v>
      </c>
      <c r="M31" s="180"/>
      <c r="N31" s="180"/>
      <c r="O31" s="180"/>
      <c r="P31" s="180"/>
      <c r="W31" s="179">
        <f>ROUND(BB94, 2)</f>
        <v>0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34"/>
      <c r="BE31" s="169"/>
    </row>
    <row r="32" spans="1:71" s="3" customFormat="1" ht="14.45" hidden="1" customHeight="1">
      <c r="B32" s="34"/>
      <c r="F32" s="24" t="s">
        <v>39</v>
      </c>
      <c r="L32" s="181">
        <v>0.2</v>
      </c>
      <c r="M32" s="180"/>
      <c r="N32" s="180"/>
      <c r="O32" s="180"/>
      <c r="P32" s="180"/>
      <c r="W32" s="179">
        <f>ROUND(BC94, 2)</f>
        <v>0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34"/>
      <c r="BE32" s="169"/>
    </row>
    <row r="33" spans="1:57" s="3" customFormat="1" ht="14.45" hidden="1" customHeight="1">
      <c r="B33" s="34"/>
      <c r="F33" s="24" t="s">
        <v>40</v>
      </c>
      <c r="L33" s="181">
        <v>0</v>
      </c>
      <c r="M33" s="180"/>
      <c r="N33" s="180"/>
      <c r="O33" s="180"/>
      <c r="P33" s="180"/>
      <c r="W33" s="179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34"/>
      <c r="BE33" s="16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8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82" t="s">
        <v>43</v>
      </c>
      <c r="Y35" s="183"/>
      <c r="Z35" s="183"/>
      <c r="AA35" s="183"/>
      <c r="AB35" s="183"/>
      <c r="AC35" s="37"/>
      <c r="AD35" s="37"/>
      <c r="AE35" s="37"/>
      <c r="AF35" s="37"/>
      <c r="AG35" s="37"/>
      <c r="AH35" s="37"/>
      <c r="AI35" s="37"/>
      <c r="AJ35" s="37"/>
      <c r="AK35" s="184">
        <f>SUM(AK26:AK33)</f>
        <v>0</v>
      </c>
      <c r="AL35" s="183"/>
      <c r="AM35" s="183"/>
      <c r="AN35" s="183"/>
      <c r="AO35" s="18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186" t="str">
        <f>K6</f>
        <v>GJGT BB - úprava časti ŠD s funkciou vodozádržného opatrenia</v>
      </c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188" t="str">
        <f>IF(AN8= "","",AN8)</f>
        <v>7. 5. 2021</v>
      </c>
      <c r="AN87" s="18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189" t="str">
        <f>IF(E17="","",E17)</f>
        <v xml:space="preserve"> </v>
      </c>
      <c r="AN89" s="190"/>
      <c r="AO89" s="190"/>
      <c r="AP89" s="190"/>
      <c r="AQ89" s="29"/>
      <c r="AR89" s="30"/>
      <c r="AS89" s="191" t="s">
        <v>51</v>
      </c>
      <c r="AT89" s="19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89" t="str">
        <f>IF(E20="","",E20)</f>
        <v xml:space="preserve"> </v>
      </c>
      <c r="AN90" s="190"/>
      <c r="AO90" s="190"/>
      <c r="AP90" s="190"/>
      <c r="AQ90" s="29"/>
      <c r="AR90" s="30"/>
      <c r="AS90" s="193"/>
      <c r="AT90" s="19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3"/>
      <c r="AT91" s="19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5" t="s">
        <v>52</v>
      </c>
      <c r="D92" s="196"/>
      <c r="E92" s="196"/>
      <c r="F92" s="196"/>
      <c r="G92" s="196"/>
      <c r="H92" s="57"/>
      <c r="I92" s="197" t="s">
        <v>53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54</v>
      </c>
      <c r="AH92" s="196"/>
      <c r="AI92" s="196"/>
      <c r="AJ92" s="196"/>
      <c r="AK92" s="196"/>
      <c r="AL92" s="196"/>
      <c r="AM92" s="196"/>
      <c r="AN92" s="197" t="s">
        <v>55</v>
      </c>
      <c r="AO92" s="196"/>
      <c r="AP92" s="199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202" t="s">
        <v>76</v>
      </c>
      <c r="E95" s="202"/>
      <c r="F95" s="202"/>
      <c r="G95" s="202"/>
      <c r="H95" s="202"/>
      <c r="I95" s="79"/>
      <c r="J95" s="202" t="s">
        <v>77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Zadanie!J30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80" t="s">
        <v>78</v>
      </c>
      <c r="AR95" s="77"/>
      <c r="AS95" s="81">
        <v>0</v>
      </c>
      <c r="AT95" s="82">
        <f>ROUND(SUM(AV95:AW95),2)</f>
        <v>0</v>
      </c>
      <c r="AU95" s="83">
        <f>Zadanie!P125</f>
        <v>0</v>
      </c>
      <c r="AV95" s="82">
        <f>Zadanie!J33</f>
        <v>0</v>
      </c>
      <c r="AW95" s="82">
        <f>Zadanie!J34</f>
        <v>0</v>
      </c>
      <c r="AX95" s="82">
        <f>Zadanie!J35</f>
        <v>0</v>
      </c>
      <c r="AY95" s="82">
        <f>Zadanie!J36</f>
        <v>0</v>
      </c>
      <c r="AZ95" s="82">
        <f>Zadanie!F33</f>
        <v>0</v>
      </c>
      <c r="BA95" s="82">
        <f>Zadanie!F34</f>
        <v>0</v>
      </c>
      <c r="BB95" s="82">
        <f>Zadanie!F35</f>
        <v>0</v>
      </c>
      <c r="BC95" s="82">
        <f>Zadanie!F36</f>
        <v>0</v>
      </c>
      <c r="BD95" s="84">
        <f>Zadanie!F37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18</v>
      </c>
      <c r="CM95" s="85" t="s">
        <v>71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. - Úprava časti ŠD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3"/>
  <sheetViews>
    <sheetView showGridLines="0" tabSelected="1" topLeftCell="A179" workbookViewId="0">
      <selection activeCell="E87" sqref="E87:H8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5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81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06" t="str">
        <f>'Rekapitulácia stavby'!K6</f>
        <v>GJGT BB - úprava časti ŠD s funkciou vodozádržného opatrenia</v>
      </c>
      <c r="F7" s="207"/>
      <c r="G7" s="207"/>
      <c r="H7" s="207"/>
      <c r="L7" s="17"/>
    </row>
    <row r="8" spans="1:46" s="2" customFormat="1" ht="12" customHeight="1">
      <c r="A8" s="29"/>
      <c r="B8" s="30"/>
      <c r="C8" s="29"/>
      <c r="D8" s="24" t="s">
        <v>82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6" t="s">
        <v>83</v>
      </c>
      <c r="F9" s="208"/>
      <c r="G9" s="208"/>
      <c r="H9" s="20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18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7. 5. 2021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18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9" t="str">
        <f>'Rekapitulácia stavby'!E14</f>
        <v>Vyplň údaj</v>
      </c>
      <c r="F18" s="170"/>
      <c r="G18" s="170"/>
      <c r="H18" s="170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18</v>
      </c>
      <c r="F21" s="29"/>
      <c r="G21" s="29"/>
      <c r="H21" s="29"/>
      <c r="I21" s="24" t="s">
        <v>23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84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75" t="s">
        <v>1</v>
      </c>
      <c r="F27" s="175"/>
      <c r="G27" s="175"/>
      <c r="H27" s="175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31</v>
      </c>
      <c r="E30" s="29"/>
      <c r="F30" s="29"/>
      <c r="G30" s="29"/>
      <c r="H30" s="29"/>
      <c r="I30" s="29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35</v>
      </c>
      <c r="E33" s="24" t="s">
        <v>36</v>
      </c>
      <c r="F33" s="92">
        <f>ROUND((SUM(BE125:BE192)),  2)</f>
        <v>0</v>
      </c>
      <c r="G33" s="29"/>
      <c r="H33" s="29"/>
      <c r="I33" s="93">
        <v>0.2</v>
      </c>
      <c r="J33" s="92">
        <f>ROUND(((SUM(BE125:BE192))*I33),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92">
        <f>ROUND((SUM(BF125:BF192)),  2)</f>
        <v>0</v>
      </c>
      <c r="G34" s="29"/>
      <c r="H34" s="29"/>
      <c r="I34" s="93">
        <v>0.2</v>
      </c>
      <c r="J34" s="92">
        <f>ROUND(((SUM(BF125:BF192))*I34),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92">
        <f>ROUND((SUM(BG125:BG192)),  2)</f>
        <v>0</v>
      </c>
      <c r="G35" s="29"/>
      <c r="H35" s="29"/>
      <c r="I35" s="93">
        <v>0.2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92">
        <f>ROUND((SUM(BH125:BH192)),  2)</f>
        <v>0</v>
      </c>
      <c r="G36" s="29"/>
      <c r="H36" s="29"/>
      <c r="I36" s="93">
        <v>0.2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92">
        <f>ROUND((SUM(BI125:BI192)),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41</v>
      </c>
      <c r="E39" s="57"/>
      <c r="F39" s="57"/>
      <c r="G39" s="96" t="s">
        <v>42</v>
      </c>
      <c r="H39" s="97" t="s">
        <v>43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00" t="s">
        <v>47</v>
      </c>
      <c r="G61" s="42" t="s">
        <v>46</v>
      </c>
      <c r="H61" s="32"/>
      <c r="I61" s="32"/>
      <c r="J61" s="101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00" t="s">
        <v>47</v>
      </c>
      <c r="G76" s="42" t="s">
        <v>46</v>
      </c>
      <c r="H76" s="32"/>
      <c r="I76" s="32"/>
      <c r="J76" s="101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85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6" t="str">
        <f>E7</f>
        <v>GJGT BB - úprava časti ŠD s funkciou vodozádržného opatrenia</v>
      </c>
      <c r="F85" s="207"/>
      <c r="G85" s="207"/>
      <c r="H85" s="20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6" t="str">
        <f>E9</f>
        <v>1. - Úprava časti ŠD</v>
      </c>
      <c r="F87" s="208"/>
      <c r="G87" s="208"/>
      <c r="H87" s="20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2" t="str">
        <f>IF(J12="","",J12)</f>
        <v>7. 5. 2021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2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                                       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86</v>
      </c>
      <c r="D94" s="94"/>
      <c r="E94" s="94"/>
      <c r="F94" s="94"/>
      <c r="G94" s="94"/>
      <c r="H94" s="94"/>
      <c r="I94" s="94"/>
      <c r="J94" s="103" t="s">
        <v>87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88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89</v>
      </c>
    </row>
    <row r="97" spans="1:31" s="9" customFormat="1" ht="24.95" customHeight="1">
      <c r="B97" s="105"/>
      <c r="D97" s="106" t="s">
        <v>90</v>
      </c>
      <c r="E97" s="107"/>
      <c r="F97" s="107"/>
      <c r="G97" s="107"/>
      <c r="H97" s="107"/>
      <c r="I97" s="107"/>
      <c r="J97" s="108">
        <f>J126</f>
        <v>0</v>
      </c>
      <c r="L97" s="105"/>
    </row>
    <row r="98" spans="1:31" s="10" customFormat="1" ht="19.899999999999999" customHeight="1">
      <c r="B98" s="109"/>
      <c r="D98" s="110" t="s">
        <v>91</v>
      </c>
      <c r="E98" s="111"/>
      <c r="F98" s="111"/>
      <c r="G98" s="111"/>
      <c r="H98" s="111"/>
      <c r="I98" s="111"/>
      <c r="J98" s="112">
        <f>J127</f>
        <v>0</v>
      </c>
      <c r="L98" s="109"/>
    </row>
    <row r="99" spans="1:31" s="10" customFormat="1" ht="19.899999999999999" customHeight="1">
      <c r="B99" s="109"/>
      <c r="D99" s="110" t="s">
        <v>92</v>
      </c>
      <c r="E99" s="111"/>
      <c r="F99" s="111"/>
      <c r="G99" s="111"/>
      <c r="H99" s="111"/>
      <c r="I99" s="111"/>
      <c r="J99" s="112">
        <f>J150</f>
        <v>0</v>
      </c>
      <c r="L99" s="109"/>
    </row>
    <row r="100" spans="1:31" s="10" customFormat="1" ht="19.899999999999999" customHeight="1">
      <c r="B100" s="109"/>
      <c r="D100" s="110" t="s">
        <v>93</v>
      </c>
      <c r="E100" s="111"/>
      <c r="F100" s="111"/>
      <c r="G100" s="111"/>
      <c r="H100" s="111"/>
      <c r="I100" s="111"/>
      <c r="J100" s="112">
        <f>J152</f>
        <v>0</v>
      </c>
      <c r="L100" s="109"/>
    </row>
    <row r="101" spans="1:31" s="10" customFormat="1" ht="19.899999999999999" customHeight="1">
      <c r="B101" s="109"/>
      <c r="D101" s="110" t="s">
        <v>94</v>
      </c>
      <c r="E101" s="111"/>
      <c r="F101" s="111"/>
      <c r="G101" s="111"/>
      <c r="H101" s="111"/>
      <c r="I101" s="111"/>
      <c r="J101" s="112">
        <f>J159</f>
        <v>0</v>
      </c>
      <c r="L101" s="109"/>
    </row>
    <row r="102" spans="1:31" s="10" customFormat="1" ht="19.899999999999999" customHeight="1">
      <c r="B102" s="109"/>
      <c r="D102" s="110" t="s">
        <v>95</v>
      </c>
      <c r="E102" s="111"/>
      <c r="F102" s="111"/>
      <c r="G102" s="111"/>
      <c r="H102" s="111"/>
      <c r="I102" s="111"/>
      <c r="J102" s="112">
        <f>J165</f>
        <v>0</v>
      </c>
      <c r="L102" s="109"/>
    </row>
    <row r="103" spans="1:31" s="10" customFormat="1" ht="19.899999999999999" customHeight="1">
      <c r="B103" s="109"/>
      <c r="D103" s="110" t="s">
        <v>96</v>
      </c>
      <c r="E103" s="111"/>
      <c r="F103" s="111"/>
      <c r="G103" s="111"/>
      <c r="H103" s="111"/>
      <c r="I103" s="111"/>
      <c r="J103" s="112">
        <f>J178</f>
        <v>0</v>
      </c>
      <c r="L103" s="109"/>
    </row>
    <row r="104" spans="1:31" s="9" customFormat="1" ht="24.95" customHeight="1">
      <c r="B104" s="105"/>
      <c r="D104" s="106" t="s">
        <v>97</v>
      </c>
      <c r="E104" s="107"/>
      <c r="F104" s="107"/>
      <c r="G104" s="107"/>
      <c r="H104" s="107"/>
      <c r="I104" s="107"/>
      <c r="J104" s="108">
        <f>J190</f>
        <v>0</v>
      </c>
      <c r="L104" s="105"/>
    </row>
    <row r="105" spans="1:31" s="9" customFormat="1" ht="24.95" customHeight="1">
      <c r="B105" s="105"/>
      <c r="D105" s="106" t="s">
        <v>97</v>
      </c>
      <c r="E105" s="107"/>
      <c r="F105" s="107"/>
      <c r="G105" s="107"/>
      <c r="H105" s="107"/>
      <c r="I105" s="107"/>
      <c r="J105" s="108">
        <f>J191</f>
        <v>0</v>
      </c>
      <c r="L105" s="105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98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13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06" t="str">
        <f>E7</f>
        <v>GJGT BB - úprava časti ŠD s funkciou vodozádržného opatrenia</v>
      </c>
      <c r="F115" s="207"/>
      <c r="G115" s="207"/>
      <c r="H115" s="207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82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86" t="str">
        <f>E9</f>
        <v>1. - Úprava časti ŠD</v>
      </c>
      <c r="F117" s="208"/>
      <c r="G117" s="208"/>
      <c r="H117" s="208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17</v>
      </c>
      <c r="D119" s="29"/>
      <c r="E119" s="29"/>
      <c r="F119" s="22" t="str">
        <f>F12</f>
        <v xml:space="preserve"> </v>
      </c>
      <c r="G119" s="29"/>
      <c r="H119" s="29"/>
      <c r="I119" s="24" t="s">
        <v>19</v>
      </c>
      <c r="J119" s="52" t="str">
        <f>IF(J12="","",J12)</f>
        <v>7. 5. 2021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21</v>
      </c>
      <c r="D121" s="29"/>
      <c r="E121" s="29"/>
      <c r="F121" s="22" t="str">
        <f>E15</f>
        <v xml:space="preserve"> </v>
      </c>
      <c r="G121" s="29"/>
      <c r="H121" s="29"/>
      <c r="I121" s="24" t="s">
        <v>26</v>
      </c>
      <c r="J121" s="27" t="str">
        <f>E21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5.7" customHeight="1">
      <c r="A122" s="29"/>
      <c r="B122" s="30"/>
      <c r="C122" s="24" t="s">
        <v>24</v>
      </c>
      <c r="D122" s="29"/>
      <c r="E122" s="29"/>
      <c r="F122" s="22" t="str">
        <f>IF(E18="","",E18)</f>
        <v>Vyplň údaj</v>
      </c>
      <c r="G122" s="29"/>
      <c r="H122" s="29"/>
      <c r="I122" s="24" t="s">
        <v>29</v>
      </c>
      <c r="J122" s="27" t="str">
        <f>E24</f>
        <v xml:space="preserve">                                        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13"/>
      <c r="B124" s="114"/>
      <c r="C124" s="115" t="s">
        <v>99</v>
      </c>
      <c r="D124" s="116" t="s">
        <v>56</v>
      </c>
      <c r="E124" s="116" t="s">
        <v>52</v>
      </c>
      <c r="F124" s="116" t="s">
        <v>53</v>
      </c>
      <c r="G124" s="116" t="s">
        <v>100</v>
      </c>
      <c r="H124" s="116" t="s">
        <v>101</v>
      </c>
      <c r="I124" s="116" t="s">
        <v>102</v>
      </c>
      <c r="J124" s="117" t="s">
        <v>87</v>
      </c>
      <c r="K124" s="118" t="s">
        <v>103</v>
      </c>
      <c r="L124" s="119"/>
      <c r="M124" s="59" t="s">
        <v>1</v>
      </c>
      <c r="N124" s="60" t="s">
        <v>35</v>
      </c>
      <c r="O124" s="60" t="s">
        <v>104</v>
      </c>
      <c r="P124" s="60" t="s">
        <v>105</v>
      </c>
      <c r="Q124" s="60" t="s">
        <v>106</v>
      </c>
      <c r="R124" s="60" t="s">
        <v>107</v>
      </c>
      <c r="S124" s="60" t="s">
        <v>108</v>
      </c>
      <c r="T124" s="61" t="s">
        <v>109</v>
      </c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</row>
    <row r="125" spans="1:65" s="2" customFormat="1" ht="22.9" customHeight="1">
      <c r="A125" s="29"/>
      <c r="B125" s="30"/>
      <c r="C125" s="66" t="s">
        <v>88</v>
      </c>
      <c r="D125" s="29"/>
      <c r="E125" s="29"/>
      <c r="F125" s="29"/>
      <c r="G125" s="29"/>
      <c r="H125" s="29"/>
      <c r="I125" s="29"/>
      <c r="J125" s="120">
        <f>BK125</f>
        <v>0</v>
      </c>
      <c r="K125" s="29"/>
      <c r="L125" s="30"/>
      <c r="M125" s="62"/>
      <c r="N125" s="53"/>
      <c r="O125" s="63"/>
      <c r="P125" s="121">
        <f>P126+P190+P191</f>
        <v>0</v>
      </c>
      <c r="Q125" s="63"/>
      <c r="R125" s="121">
        <f>R126+R190+R191</f>
        <v>1849.7044407860003</v>
      </c>
      <c r="S125" s="63"/>
      <c r="T125" s="122">
        <f>T126+T190+T191</f>
        <v>747.7266800000001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70</v>
      </c>
      <c r="AU125" s="14" t="s">
        <v>89</v>
      </c>
      <c r="BK125" s="123">
        <f>BK126+BK190+BK191</f>
        <v>0</v>
      </c>
    </row>
    <row r="126" spans="1:65" s="12" customFormat="1" ht="25.9" customHeight="1">
      <c r="B126" s="124"/>
      <c r="D126" s="125" t="s">
        <v>70</v>
      </c>
      <c r="E126" s="126" t="s">
        <v>110</v>
      </c>
      <c r="F126" s="126" t="s">
        <v>111</v>
      </c>
      <c r="I126" s="127"/>
      <c r="J126" s="128">
        <f>BK126</f>
        <v>0</v>
      </c>
      <c r="L126" s="124"/>
      <c r="M126" s="129"/>
      <c r="N126" s="130"/>
      <c r="O126" s="130"/>
      <c r="P126" s="131">
        <f>P127+P150+P152+P159+P165+P178</f>
        <v>0</v>
      </c>
      <c r="Q126" s="130"/>
      <c r="R126" s="131">
        <f>R127+R150+R152+R159+R165+R178</f>
        <v>1849.7023047860002</v>
      </c>
      <c r="S126" s="130"/>
      <c r="T126" s="132">
        <f>T127+T150+T152+T159+T165+T178</f>
        <v>747.69250000000011</v>
      </c>
      <c r="AR126" s="125" t="s">
        <v>79</v>
      </c>
      <c r="AT126" s="133" t="s">
        <v>70</v>
      </c>
      <c r="AU126" s="133" t="s">
        <v>71</v>
      </c>
      <c r="AY126" s="125" t="s">
        <v>112</v>
      </c>
      <c r="BK126" s="134">
        <f>BK127+BK150+BK152+BK159+BK165+BK178</f>
        <v>0</v>
      </c>
    </row>
    <row r="127" spans="1:65" s="12" customFormat="1" ht="22.9" customHeight="1">
      <c r="B127" s="124"/>
      <c r="D127" s="125" t="s">
        <v>70</v>
      </c>
      <c r="E127" s="135" t="s">
        <v>79</v>
      </c>
      <c r="F127" s="135" t="s">
        <v>113</v>
      </c>
      <c r="I127" s="127"/>
      <c r="J127" s="136">
        <f>BK127</f>
        <v>0</v>
      </c>
      <c r="L127" s="124"/>
      <c r="M127" s="129"/>
      <c r="N127" s="130"/>
      <c r="O127" s="130"/>
      <c r="P127" s="131">
        <f>SUM(P128:P149)</f>
        <v>0</v>
      </c>
      <c r="Q127" s="130"/>
      <c r="R127" s="131">
        <f>SUM(R128:R149)</f>
        <v>843.86529325000004</v>
      </c>
      <c r="S127" s="130"/>
      <c r="T127" s="132">
        <f>SUM(T128:T149)</f>
        <v>747.69250000000011</v>
      </c>
      <c r="AR127" s="125" t="s">
        <v>79</v>
      </c>
      <c r="AT127" s="133" t="s">
        <v>70</v>
      </c>
      <c r="AU127" s="133" t="s">
        <v>79</v>
      </c>
      <c r="AY127" s="125" t="s">
        <v>112</v>
      </c>
      <c r="BK127" s="134">
        <f>SUM(BK128:BK149)</f>
        <v>0</v>
      </c>
    </row>
    <row r="128" spans="1:65" s="2" customFormat="1" ht="14.45" customHeight="1">
      <c r="A128" s="29"/>
      <c r="B128" s="137"/>
      <c r="C128" s="138" t="s">
        <v>79</v>
      </c>
      <c r="D128" s="138" t="s">
        <v>114</v>
      </c>
      <c r="E128" s="139" t="s">
        <v>115</v>
      </c>
      <c r="F128" s="140" t="s">
        <v>116</v>
      </c>
      <c r="G128" s="141" t="s">
        <v>117</v>
      </c>
      <c r="H128" s="142">
        <v>2.5000000000000001E-2</v>
      </c>
      <c r="I128" s="143"/>
      <c r="J128" s="142">
        <f t="shared" ref="J128:J149" si="0">ROUND(I128*H128,3)</f>
        <v>0</v>
      </c>
      <c r="K128" s="144"/>
      <c r="L128" s="30"/>
      <c r="M128" s="145" t="s">
        <v>1</v>
      </c>
      <c r="N128" s="146" t="s">
        <v>37</v>
      </c>
      <c r="O128" s="55"/>
      <c r="P128" s="147">
        <f t="shared" ref="P128:P149" si="1">O128*H128</f>
        <v>0</v>
      </c>
      <c r="Q128" s="147">
        <v>0.40872999999999998</v>
      </c>
      <c r="R128" s="147">
        <f t="shared" ref="R128:R149" si="2">Q128*H128</f>
        <v>1.021825E-2</v>
      </c>
      <c r="S128" s="147">
        <v>0</v>
      </c>
      <c r="T128" s="148">
        <f t="shared" ref="T128:T149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118</v>
      </c>
      <c r="AT128" s="149" t="s">
        <v>114</v>
      </c>
      <c r="AU128" s="149" t="s">
        <v>119</v>
      </c>
      <c r="AY128" s="14" t="s">
        <v>112</v>
      </c>
      <c r="BE128" s="150">
        <f t="shared" ref="BE128:BE149" si="4">IF(N128="základná",J128,0)</f>
        <v>0</v>
      </c>
      <c r="BF128" s="150">
        <f t="shared" ref="BF128:BF149" si="5">IF(N128="znížená",J128,0)</f>
        <v>0</v>
      </c>
      <c r="BG128" s="150">
        <f t="shared" ref="BG128:BG149" si="6">IF(N128="zákl. prenesená",J128,0)</f>
        <v>0</v>
      </c>
      <c r="BH128" s="150">
        <f t="shared" ref="BH128:BH149" si="7">IF(N128="zníž. prenesená",J128,0)</f>
        <v>0</v>
      </c>
      <c r="BI128" s="150">
        <f t="shared" ref="BI128:BI149" si="8">IF(N128="nulová",J128,0)</f>
        <v>0</v>
      </c>
      <c r="BJ128" s="14" t="s">
        <v>119</v>
      </c>
      <c r="BK128" s="151">
        <f t="shared" ref="BK128:BK149" si="9">ROUND(I128*H128,3)</f>
        <v>0</v>
      </c>
      <c r="BL128" s="14" t="s">
        <v>118</v>
      </c>
      <c r="BM128" s="149" t="s">
        <v>119</v>
      </c>
    </row>
    <row r="129" spans="1:65" s="2" customFormat="1" ht="24.2" customHeight="1">
      <c r="A129" s="29"/>
      <c r="B129" s="137"/>
      <c r="C129" s="138" t="s">
        <v>119</v>
      </c>
      <c r="D129" s="138" t="s">
        <v>114</v>
      </c>
      <c r="E129" s="139" t="s">
        <v>120</v>
      </c>
      <c r="F129" s="140" t="s">
        <v>121</v>
      </c>
      <c r="G129" s="141" t="s">
        <v>122</v>
      </c>
      <c r="H129" s="142">
        <v>942.5</v>
      </c>
      <c r="I129" s="143"/>
      <c r="J129" s="142">
        <f t="shared" si="0"/>
        <v>0</v>
      </c>
      <c r="K129" s="144"/>
      <c r="L129" s="30"/>
      <c r="M129" s="145" t="s">
        <v>1</v>
      </c>
      <c r="N129" s="146" t="s">
        <v>37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0.22500000000000001</v>
      </c>
      <c r="T129" s="148">
        <f t="shared" si="3"/>
        <v>212.0625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118</v>
      </c>
      <c r="AT129" s="149" t="s">
        <v>114</v>
      </c>
      <c r="AU129" s="149" t="s">
        <v>119</v>
      </c>
      <c r="AY129" s="14" t="s">
        <v>112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119</v>
      </c>
      <c r="BK129" s="151">
        <f t="shared" si="9"/>
        <v>0</v>
      </c>
      <c r="BL129" s="14" t="s">
        <v>118</v>
      </c>
      <c r="BM129" s="149" t="s">
        <v>123</v>
      </c>
    </row>
    <row r="130" spans="1:65" s="2" customFormat="1" ht="24.2" customHeight="1">
      <c r="A130" s="29"/>
      <c r="B130" s="137"/>
      <c r="C130" s="138" t="s">
        <v>124</v>
      </c>
      <c r="D130" s="138" t="s">
        <v>114</v>
      </c>
      <c r="E130" s="139" t="s">
        <v>125</v>
      </c>
      <c r="F130" s="140" t="s">
        <v>126</v>
      </c>
      <c r="G130" s="141" t="s">
        <v>122</v>
      </c>
      <c r="H130" s="142">
        <v>942.5</v>
      </c>
      <c r="I130" s="143"/>
      <c r="J130" s="142">
        <f t="shared" si="0"/>
        <v>0</v>
      </c>
      <c r="K130" s="144"/>
      <c r="L130" s="30"/>
      <c r="M130" s="145" t="s">
        <v>1</v>
      </c>
      <c r="N130" s="146" t="s">
        <v>37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0.56000000000000005</v>
      </c>
      <c r="T130" s="148">
        <f t="shared" si="3"/>
        <v>527.80000000000007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118</v>
      </c>
      <c r="AT130" s="149" t="s">
        <v>114</v>
      </c>
      <c r="AU130" s="149" t="s">
        <v>119</v>
      </c>
      <c r="AY130" s="14" t="s">
        <v>112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119</v>
      </c>
      <c r="BK130" s="151">
        <f t="shared" si="9"/>
        <v>0</v>
      </c>
      <c r="BL130" s="14" t="s">
        <v>118</v>
      </c>
      <c r="BM130" s="149" t="s">
        <v>127</v>
      </c>
    </row>
    <row r="131" spans="1:65" s="2" customFormat="1" ht="24.2" customHeight="1">
      <c r="A131" s="29"/>
      <c r="B131" s="137"/>
      <c r="C131" s="138" t="s">
        <v>118</v>
      </c>
      <c r="D131" s="138" t="s">
        <v>114</v>
      </c>
      <c r="E131" s="139" t="s">
        <v>128</v>
      </c>
      <c r="F131" s="140" t="s">
        <v>129</v>
      </c>
      <c r="G131" s="141" t="s">
        <v>130</v>
      </c>
      <c r="H131" s="142">
        <v>54</v>
      </c>
      <c r="I131" s="143"/>
      <c r="J131" s="142">
        <f t="shared" si="0"/>
        <v>0</v>
      </c>
      <c r="K131" s="144"/>
      <c r="L131" s="30"/>
      <c r="M131" s="145" t="s">
        <v>1</v>
      </c>
      <c r="N131" s="146" t="s">
        <v>37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0.14499999999999999</v>
      </c>
      <c r="T131" s="148">
        <f t="shared" si="3"/>
        <v>7.8299999999999992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118</v>
      </c>
      <c r="AT131" s="149" t="s">
        <v>114</v>
      </c>
      <c r="AU131" s="149" t="s">
        <v>119</v>
      </c>
      <c r="AY131" s="14" t="s">
        <v>112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119</v>
      </c>
      <c r="BK131" s="151">
        <f t="shared" si="9"/>
        <v>0</v>
      </c>
      <c r="BL131" s="14" t="s">
        <v>118</v>
      </c>
      <c r="BM131" s="149" t="s">
        <v>131</v>
      </c>
    </row>
    <row r="132" spans="1:65" s="2" customFormat="1" ht="24.2" customHeight="1">
      <c r="A132" s="29"/>
      <c r="B132" s="137"/>
      <c r="C132" s="138" t="s">
        <v>132</v>
      </c>
      <c r="D132" s="138" t="s">
        <v>114</v>
      </c>
      <c r="E132" s="139" t="s">
        <v>133</v>
      </c>
      <c r="F132" s="140" t="s">
        <v>134</v>
      </c>
      <c r="G132" s="141" t="s">
        <v>135</v>
      </c>
      <c r="H132" s="142">
        <v>5.04</v>
      </c>
      <c r="I132" s="143"/>
      <c r="J132" s="142">
        <f t="shared" si="0"/>
        <v>0</v>
      </c>
      <c r="K132" s="144"/>
      <c r="L132" s="30"/>
      <c r="M132" s="145" t="s">
        <v>1</v>
      </c>
      <c r="N132" s="146" t="s">
        <v>37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118</v>
      </c>
      <c r="AT132" s="149" t="s">
        <v>114</v>
      </c>
      <c r="AU132" s="149" t="s">
        <v>119</v>
      </c>
      <c r="AY132" s="14" t="s">
        <v>112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119</v>
      </c>
      <c r="BK132" s="151">
        <f t="shared" si="9"/>
        <v>0</v>
      </c>
      <c r="BL132" s="14" t="s">
        <v>118</v>
      </c>
      <c r="BM132" s="149" t="s">
        <v>136</v>
      </c>
    </row>
    <row r="133" spans="1:65" s="2" customFormat="1" ht="24.2" customHeight="1">
      <c r="A133" s="29"/>
      <c r="B133" s="137"/>
      <c r="C133" s="138" t="s">
        <v>137</v>
      </c>
      <c r="D133" s="138" t="s">
        <v>114</v>
      </c>
      <c r="E133" s="139" t="s">
        <v>138</v>
      </c>
      <c r="F133" s="140" t="s">
        <v>139</v>
      </c>
      <c r="G133" s="141" t="s">
        <v>135</v>
      </c>
      <c r="H133" s="142">
        <v>9.6</v>
      </c>
      <c r="I133" s="143"/>
      <c r="J133" s="142">
        <f t="shared" si="0"/>
        <v>0</v>
      </c>
      <c r="K133" s="144"/>
      <c r="L133" s="30"/>
      <c r="M133" s="145" t="s">
        <v>1</v>
      </c>
      <c r="N133" s="146" t="s">
        <v>37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118</v>
      </c>
      <c r="AT133" s="149" t="s">
        <v>114</v>
      </c>
      <c r="AU133" s="149" t="s">
        <v>119</v>
      </c>
      <c r="AY133" s="14" t="s">
        <v>112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119</v>
      </c>
      <c r="BK133" s="151">
        <f t="shared" si="9"/>
        <v>0</v>
      </c>
      <c r="BL133" s="14" t="s">
        <v>118</v>
      </c>
      <c r="BM133" s="149" t="s">
        <v>140</v>
      </c>
    </row>
    <row r="134" spans="1:65" s="2" customFormat="1" ht="14.45" customHeight="1">
      <c r="A134" s="29"/>
      <c r="B134" s="137"/>
      <c r="C134" s="138" t="s">
        <v>141</v>
      </c>
      <c r="D134" s="138" t="s">
        <v>114</v>
      </c>
      <c r="E134" s="139" t="s">
        <v>142</v>
      </c>
      <c r="F134" s="140" t="s">
        <v>143</v>
      </c>
      <c r="G134" s="141" t="s">
        <v>135</v>
      </c>
      <c r="H134" s="142">
        <v>67.73</v>
      </c>
      <c r="I134" s="143"/>
      <c r="J134" s="142">
        <f t="shared" si="0"/>
        <v>0</v>
      </c>
      <c r="K134" s="144"/>
      <c r="L134" s="30"/>
      <c r="M134" s="145" t="s">
        <v>1</v>
      </c>
      <c r="N134" s="146" t="s">
        <v>37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118</v>
      </c>
      <c r="AT134" s="149" t="s">
        <v>114</v>
      </c>
      <c r="AU134" s="149" t="s">
        <v>119</v>
      </c>
      <c r="AY134" s="14" t="s">
        <v>112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119</v>
      </c>
      <c r="BK134" s="151">
        <f t="shared" si="9"/>
        <v>0</v>
      </c>
      <c r="BL134" s="14" t="s">
        <v>118</v>
      </c>
      <c r="BM134" s="149" t="s">
        <v>144</v>
      </c>
    </row>
    <row r="135" spans="1:65" s="2" customFormat="1" ht="14.45" customHeight="1">
      <c r="A135" s="29"/>
      <c r="B135" s="137"/>
      <c r="C135" s="138" t="s">
        <v>145</v>
      </c>
      <c r="D135" s="138" t="s">
        <v>114</v>
      </c>
      <c r="E135" s="139" t="s">
        <v>146</v>
      </c>
      <c r="F135" s="140" t="s">
        <v>147</v>
      </c>
      <c r="G135" s="141" t="s">
        <v>135</v>
      </c>
      <c r="H135" s="142">
        <v>3.9</v>
      </c>
      <c r="I135" s="143"/>
      <c r="J135" s="142">
        <f t="shared" si="0"/>
        <v>0</v>
      </c>
      <c r="K135" s="144"/>
      <c r="L135" s="30"/>
      <c r="M135" s="145" t="s">
        <v>1</v>
      </c>
      <c r="N135" s="146" t="s">
        <v>37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118</v>
      </c>
      <c r="AT135" s="149" t="s">
        <v>114</v>
      </c>
      <c r="AU135" s="149" t="s">
        <v>119</v>
      </c>
      <c r="AY135" s="14" t="s">
        <v>112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119</v>
      </c>
      <c r="BK135" s="151">
        <f t="shared" si="9"/>
        <v>0</v>
      </c>
      <c r="BL135" s="14" t="s">
        <v>118</v>
      </c>
      <c r="BM135" s="149" t="s">
        <v>148</v>
      </c>
    </row>
    <row r="136" spans="1:65" s="2" customFormat="1" ht="24.2" customHeight="1">
      <c r="A136" s="29"/>
      <c r="B136" s="137"/>
      <c r="C136" s="138" t="s">
        <v>149</v>
      </c>
      <c r="D136" s="138" t="s">
        <v>114</v>
      </c>
      <c r="E136" s="139" t="s">
        <v>150</v>
      </c>
      <c r="F136" s="140" t="s">
        <v>151</v>
      </c>
      <c r="G136" s="141" t="s">
        <v>122</v>
      </c>
      <c r="H136" s="142">
        <v>29.5</v>
      </c>
      <c r="I136" s="143"/>
      <c r="J136" s="142">
        <f t="shared" si="0"/>
        <v>0</v>
      </c>
      <c r="K136" s="144"/>
      <c r="L136" s="30"/>
      <c r="M136" s="145" t="s">
        <v>1</v>
      </c>
      <c r="N136" s="146" t="s">
        <v>37</v>
      </c>
      <c r="O136" s="55"/>
      <c r="P136" s="147">
        <f t="shared" si="1"/>
        <v>0</v>
      </c>
      <c r="Q136" s="147">
        <v>8.4999999999999995E-4</v>
      </c>
      <c r="R136" s="147">
        <f t="shared" si="2"/>
        <v>2.5075E-2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118</v>
      </c>
      <c r="AT136" s="149" t="s">
        <v>114</v>
      </c>
      <c r="AU136" s="149" t="s">
        <v>119</v>
      </c>
      <c r="AY136" s="14" t="s">
        <v>112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119</v>
      </c>
      <c r="BK136" s="151">
        <f t="shared" si="9"/>
        <v>0</v>
      </c>
      <c r="BL136" s="14" t="s">
        <v>118</v>
      </c>
      <c r="BM136" s="149" t="s">
        <v>152</v>
      </c>
    </row>
    <row r="137" spans="1:65" s="2" customFormat="1" ht="24.2" customHeight="1">
      <c r="A137" s="29"/>
      <c r="B137" s="137"/>
      <c r="C137" s="138" t="s">
        <v>153</v>
      </c>
      <c r="D137" s="138" t="s">
        <v>114</v>
      </c>
      <c r="E137" s="139" t="s">
        <v>154</v>
      </c>
      <c r="F137" s="140" t="s">
        <v>155</v>
      </c>
      <c r="G137" s="141" t="s">
        <v>122</v>
      </c>
      <c r="H137" s="142">
        <v>29.5</v>
      </c>
      <c r="I137" s="143"/>
      <c r="J137" s="142">
        <f t="shared" si="0"/>
        <v>0</v>
      </c>
      <c r="K137" s="144"/>
      <c r="L137" s="30"/>
      <c r="M137" s="145" t="s">
        <v>1</v>
      </c>
      <c r="N137" s="146" t="s">
        <v>37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118</v>
      </c>
      <c r="AT137" s="149" t="s">
        <v>114</v>
      </c>
      <c r="AU137" s="149" t="s">
        <v>119</v>
      </c>
      <c r="AY137" s="14" t="s">
        <v>112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119</v>
      </c>
      <c r="BK137" s="151">
        <f t="shared" si="9"/>
        <v>0</v>
      </c>
      <c r="BL137" s="14" t="s">
        <v>118</v>
      </c>
      <c r="BM137" s="149" t="s">
        <v>156</v>
      </c>
    </row>
    <row r="138" spans="1:65" s="2" customFormat="1" ht="24.2" customHeight="1">
      <c r="A138" s="29"/>
      <c r="B138" s="137"/>
      <c r="C138" s="138" t="s">
        <v>157</v>
      </c>
      <c r="D138" s="138" t="s">
        <v>114</v>
      </c>
      <c r="E138" s="139" t="s">
        <v>158</v>
      </c>
      <c r="F138" s="140" t="s">
        <v>159</v>
      </c>
      <c r="G138" s="141" t="s">
        <v>135</v>
      </c>
      <c r="H138" s="142">
        <v>420.25</v>
      </c>
      <c r="I138" s="143"/>
      <c r="J138" s="142">
        <f t="shared" si="0"/>
        <v>0</v>
      </c>
      <c r="K138" s="144"/>
      <c r="L138" s="30"/>
      <c r="M138" s="145" t="s">
        <v>1</v>
      </c>
      <c r="N138" s="146" t="s">
        <v>37</v>
      </c>
      <c r="O138" s="55"/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118</v>
      </c>
      <c r="AT138" s="149" t="s">
        <v>114</v>
      </c>
      <c r="AU138" s="149" t="s">
        <v>119</v>
      </c>
      <c r="AY138" s="14" t="s">
        <v>112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119</v>
      </c>
      <c r="BK138" s="151">
        <f t="shared" si="9"/>
        <v>0</v>
      </c>
      <c r="BL138" s="14" t="s">
        <v>118</v>
      </c>
      <c r="BM138" s="149" t="s">
        <v>160</v>
      </c>
    </row>
    <row r="139" spans="1:65" s="2" customFormat="1" ht="37.9" customHeight="1">
      <c r="A139" s="29"/>
      <c r="B139" s="137"/>
      <c r="C139" s="138" t="s">
        <v>161</v>
      </c>
      <c r="D139" s="138" t="s">
        <v>114</v>
      </c>
      <c r="E139" s="139" t="s">
        <v>162</v>
      </c>
      <c r="F139" s="140" t="s">
        <v>163</v>
      </c>
      <c r="G139" s="141" t="s">
        <v>135</v>
      </c>
      <c r="H139" s="142">
        <v>672.4</v>
      </c>
      <c r="I139" s="143"/>
      <c r="J139" s="142">
        <f t="shared" si="0"/>
        <v>0</v>
      </c>
      <c r="K139" s="144"/>
      <c r="L139" s="30"/>
      <c r="M139" s="145" t="s">
        <v>1</v>
      </c>
      <c r="N139" s="146" t="s">
        <v>37</v>
      </c>
      <c r="O139" s="55"/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118</v>
      </c>
      <c r="AT139" s="149" t="s">
        <v>114</v>
      </c>
      <c r="AU139" s="149" t="s">
        <v>119</v>
      </c>
      <c r="AY139" s="14" t="s">
        <v>112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119</v>
      </c>
      <c r="BK139" s="151">
        <f t="shared" si="9"/>
        <v>0</v>
      </c>
      <c r="BL139" s="14" t="s">
        <v>118</v>
      </c>
      <c r="BM139" s="149" t="s">
        <v>164</v>
      </c>
    </row>
    <row r="140" spans="1:65" s="2" customFormat="1" ht="14.45" customHeight="1">
      <c r="A140" s="29"/>
      <c r="B140" s="137"/>
      <c r="C140" s="138" t="s">
        <v>165</v>
      </c>
      <c r="D140" s="138" t="s">
        <v>114</v>
      </c>
      <c r="E140" s="139" t="s">
        <v>166</v>
      </c>
      <c r="F140" s="140" t="s">
        <v>167</v>
      </c>
      <c r="G140" s="141" t="s">
        <v>135</v>
      </c>
      <c r="H140" s="142">
        <v>672.4</v>
      </c>
      <c r="I140" s="143"/>
      <c r="J140" s="142">
        <f t="shared" si="0"/>
        <v>0</v>
      </c>
      <c r="K140" s="144"/>
      <c r="L140" s="30"/>
      <c r="M140" s="145" t="s">
        <v>1</v>
      </c>
      <c r="N140" s="146" t="s">
        <v>37</v>
      </c>
      <c r="O140" s="55"/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118</v>
      </c>
      <c r="AT140" s="149" t="s">
        <v>114</v>
      </c>
      <c r="AU140" s="149" t="s">
        <v>119</v>
      </c>
      <c r="AY140" s="14" t="s">
        <v>112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119</v>
      </c>
      <c r="BK140" s="151">
        <f t="shared" si="9"/>
        <v>0</v>
      </c>
      <c r="BL140" s="14" t="s">
        <v>118</v>
      </c>
      <c r="BM140" s="149" t="s">
        <v>168</v>
      </c>
    </row>
    <row r="141" spans="1:65" s="2" customFormat="1" ht="24.2" customHeight="1">
      <c r="A141" s="29"/>
      <c r="B141" s="137"/>
      <c r="C141" s="138" t="s">
        <v>169</v>
      </c>
      <c r="D141" s="138" t="s">
        <v>114</v>
      </c>
      <c r="E141" s="139" t="s">
        <v>170</v>
      </c>
      <c r="F141" s="140" t="s">
        <v>171</v>
      </c>
      <c r="G141" s="141" t="s">
        <v>172</v>
      </c>
      <c r="H141" s="142">
        <v>1488</v>
      </c>
      <c r="I141" s="143"/>
      <c r="J141" s="142">
        <f t="shared" si="0"/>
        <v>0</v>
      </c>
      <c r="K141" s="144"/>
      <c r="L141" s="30"/>
      <c r="M141" s="145" t="s">
        <v>1</v>
      </c>
      <c r="N141" s="146" t="s">
        <v>37</v>
      </c>
      <c r="O141" s="55"/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118</v>
      </c>
      <c r="AT141" s="149" t="s">
        <v>114</v>
      </c>
      <c r="AU141" s="149" t="s">
        <v>119</v>
      </c>
      <c r="AY141" s="14" t="s">
        <v>112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119</v>
      </c>
      <c r="BK141" s="151">
        <f t="shared" si="9"/>
        <v>0</v>
      </c>
      <c r="BL141" s="14" t="s">
        <v>118</v>
      </c>
      <c r="BM141" s="149" t="s">
        <v>173</v>
      </c>
    </row>
    <row r="142" spans="1:65" s="2" customFormat="1" ht="24.2" customHeight="1">
      <c r="A142" s="29"/>
      <c r="B142" s="137"/>
      <c r="C142" s="138" t="s">
        <v>174</v>
      </c>
      <c r="D142" s="138" t="s">
        <v>114</v>
      </c>
      <c r="E142" s="139" t="s">
        <v>175</v>
      </c>
      <c r="F142" s="140" t="s">
        <v>176</v>
      </c>
      <c r="G142" s="141" t="s">
        <v>135</v>
      </c>
      <c r="H142" s="142">
        <v>24.49</v>
      </c>
      <c r="I142" s="143"/>
      <c r="J142" s="142">
        <f t="shared" si="0"/>
        <v>0</v>
      </c>
      <c r="K142" s="144"/>
      <c r="L142" s="30"/>
      <c r="M142" s="145" t="s">
        <v>1</v>
      </c>
      <c r="N142" s="146" t="s">
        <v>37</v>
      </c>
      <c r="O142" s="55"/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118</v>
      </c>
      <c r="AT142" s="149" t="s">
        <v>114</v>
      </c>
      <c r="AU142" s="149" t="s">
        <v>119</v>
      </c>
      <c r="AY142" s="14" t="s">
        <v>112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119</v>
      </c>
      <c r="BK142" s="151">
        <f t="shared" si="9"/>
        <v>0</v>
      </c>
      <c r="BL142" s="14" t="s">
        <v>118</v>
      </c>
      <c r="BM142" s="149" t="s">
        <v>177</v>
      </c>
    </row>
    <row r="143" spans="1:65" s="2" customFormat="1" ht="24.2" customHeight="1">
      <c r="A143" s="29"/>
      <c r="B143" s="137"/>
      <c r="C143" s="138" t="s">
        <v>178</v>
      </c>
      <c r="D143" s="138" t="s">
        <v>114</v>
      </c>
      <c r="E143" s="139" t="s">
        <v>179</v>
      </c>
      <c r="F143" s="140" t="s">
        <v>180</v>
      </c>
      <c r="G143" s="141" t="s">
        <v>135</v>
      </c>
      <c r="H143" s="142">
        <v>3.68</v>
      </c>
      <c r="I143" s="143"/>
      <c r="J143" s="142">
        <f t="shared" si="0"/>
        <v>0</v>
      </c>
      <c r="K143" s="144"/>
      <c r="L143" s="30"/>
      <c r="M143" s="145" t="s">
        <v>1</v>
      </c>
      <c r="N143" s="146" t="s">
        <v>37</v>
      </c>
      <c r="O143" s="55"/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118</v>
      </c>
      <c r="AT143" s="149" t="s">
        <v>114</v>
      </c>
      <c r="AU143" s="149" t="s">
        <v>119</v>
      </c>
      <c r="AY143" s="14" t="s">
        <v>112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119</v>
      </c>
      <c r="BK143" s="151">
        <f t="shared" si="9"/>
        <v>0</v>
      </c>
      <c r="BL143" s="14" t="s">
        <v>118</v>
      </c>
      <c r="BM143" s="149" t="s">
        <v>181</v>
      </c>
    </row>
    <row r="144" spans="1:65" s="2" customFormat="1" ht="14.45" customHeight="1">
      <c r="A144" s="29"/>
      <c r="B144" s="137"/>
      <c r="C144" s="152" t="s">
        <v>182</v>
      </c>
      <c r="D144" s="152" t="s">
        <v>183</v>
      </c>
      <c r="E144" s="153" t="s">
        <v>184</v>
      </c>
      <c r="F144" s="154" t="s">
        <v>185</v>
      </c>
      <c r="G144" s="155" t="s">
        <v>172</v>
      </c>
      <c r="H144" s="156">
        <v>372.85</v>
      </c>
      <c r="I144" s="157"/>
      <c r="J144" s="156">
        <f t="shared" si="0"/>
        <v>0</v>
      </c>
      <c r="K144" s="158"/>
      <c r="L144" s="159"/>
      <c r="M144" s="160" t="s">
        <v>1</v>
      </c>
      <c r="N144" s="161" t="s">
        <v>37</v>
      </c>
      <c r="O144" s="55"/>
      <c r="P144" s="147">
        <f t="shared" si="1"/>
        <v>0</v>
      </c>
      <c r="Q144" s="147">
        <v>1</v>
      </c>
      <c r="R144" s="147">
        <f t="shared" si="2"/>
        <v>372.85</v>
      </c>
      <c r="S144" s="147">
        <v>0</v>
      </c>
      <c r="T144" s="14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145</v>
      </c>
      <c r="AT144" s="149" t="s">
        <v>183</v>
      </c>
      <c r="AU144" s="149" t="s">
        <v>119</v>
      </c>
      <c r="AY144" s="14" t="s">
        <v>112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119</v>
      </c>
      <c r="BK144" s="151">
        <f t="shared" si="9"/>
        <v>0</v>
      </c>
      <c r="BL144" s="14" t="s">
        <v>118</v>
      </c>
      <c r="BM144" s="149" t="s">
        <v>186</v>
      </c>
    </row>
    <row r="145" spans="1:65" s="2" customFormat="1" ht="14.45" customHeight="1">
      <c r="A145" s="29"/>
      <c r="B145" s="137"/>
      <c r="C145" s="152" t="s">
        <v>187</v>
      </c>
      <c r="D145" s="152" t="s">
        <v>183</v>
      </c>
      <c r="E145" s="153" t="s">
        <v>188</v>
      </c>
      <c r="F145" s="154" t="s">
        <v>189</v>
      </c>
      <c r="G145" s="155" t="s">
        <v>172</v>
      </c>
      <c r="H145" s="156">
        <v>463.8</v>
      </c>
      <c r="I145" s="157"/>
      <c r="J145" s="156">
        <f t="shared" si="0"/>
        <v>0</v>
      </c>
      <c r="K145" s="158"/>
      <c r="L145" s="159"/>
      <c r="M145" s="160" t="s">
        <v>1</v>
      </c>
      <c r="N145" s="161" t="s">
        <v>37</v>
      </c>
      <c r="O145" s="55"/>
      <c r="P145" s="147">
        <f t="shared" si="1"/>
        <v>0</v>
      </c>
      <c r="Q145" s="147">
        <v>1</v>
      </c>
      <c r="R145" s="147">
        <f t="shared" si="2"/>
        <v>463.8</v>
      </c>
      <c r="S145" s="147">
        <v>0</v>
      </c>
      <c r="T145" s="14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145</v>
      </c>
      <c r="AT145" s="149" t="s">
        <v>183</v>
      </c>
      <c r="AU145" s="149" t="s">
        <v>119</v>
      </c>
      <c r="AY145" s="14" t="s">
        <v>112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4" t="s">
        <v>119</v>
      </c>
      <c r="BK145" s="151">
        <f t="shared" si="9"/>
        <v>0</v>
      </c>
      <c r="BL145" s="14" t="s">
        <v>118</v>
      </c>
      <c r="BM145" s="149" t="s">
        <v>190</v>
      </c>
    </row>
    <row r="146" spans="1:65" s="2" customFormat="1" ht="14.45" customHeight="1">
      <c r="A146" s="29"/>
      <c r="B146" s="137"/>
      <c r="C146" s="152" t="s">
        <v>191</v>
      </c>
      <c r="D146" s="152" t="s">
        <v>183</v>
      </c>
      <c r="E146" s="153" t="s">
        <v>192</v>
      </c>
      <c r="F146" s="154" t="s">
        <v>193</v>
      </c>
      <c r="G146" s="155" t="s">
        <v>172</v>
      </c>
      <c r="H146" s="156">
        <v>7.18</v>
      </c>
      <c r="I146" s="157"/>
      <c r="J146" s="156">
        <f t="shared" si="0"/>
        <v>0</v>
      </c>
      <c r="K146" s="158"/>
      <c r="L146" s="159"/>
      <c r="M146" s="160" t="s">
        <v>1</v>
      </c>
      <c r="N146" s="161" t="s">
        <v>37</v>
      </c>
      <c r="O146" s="55"/>
      <c r="P146" s="147">
        <f t="shared" si="1"/>
        <v>0</v>
      </c>
      <c r="Q146" s="147">
        <v>1</v>
      </c>
      <c r="R146" s="147">
        <f t="shared" si="2"/>
        <v>7.18</v>
      </c>
      <c r="S146" s="147">
        <v>0</v>
      </c>
      <c r="T146" s="14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145</v>
      </c>
      <c r="AT146" s="149" t="s">
        <v>183</v>
      </c>
      <c r="AU146" s="149" t="s">
        <v>119</v>
      </c>
      <c r="AY146" s="14" t="s">
        <v>112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4" t="s">
        <v>119</v>
      </c>
      <c r="BK146" s="151">
        <f t="shared" si="9"/>
        <v>0</v>
      </c>
      <c r="BL146" s="14" t="s">
        <v>118</v>
      </c>
      <c r="BM146" s="149" t="s">
        <v>194</v>
      </c>
    </row>
    <row r="147" spans="1:65" s="2" customFormat="1" ht="14.45" customHeight="1">
      <c r="A147" s="29"/>
      <c r="B147" s="137"/>
      <c r="C147" s="138" t="s">
        <v>7</v>
      </c>
      <c r="D147" s="138" t="s">
        <v>114</v>
      </c>
      <c r="E147" s="139" t="s">
        <v>195</v>
      </c>
      <c r="F147" s="140" t="s">
        <v>196</v>
      </c>
      <c r="G147" s="141" t="s">
        <v>122</v>
      </c>
      <c r="H147" s="142">
        <v>942.5</v>
      </c>
      <c r="I147" s="143"/>
      <c r="J147" s="142">
        <f t="shared" si="0"/>
        <v>0</v>
      </c>
      <c r="K147" s="144"/>
      <c r="L147" s="30"/>
      <c r="M147" s="145" t="s">
        <v>1</v>
      </c>
      <c r="N147" s="146" t="s">
        <v>37</v>
      </c>
      <c r="O147" s="55"/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118</v>
      </c>
      <c r="AT147" s="149" t="s">
        <v>114</v>
      </c>
      <c r="AU147" s="149" t="s">
        <v>119</v>
      </c>
      <c r="AY147" s="14" t="s">
        <v>112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119</v>
      </c>
      <c r="BK147" s="151">
        <f t="shared" si="9"/>
        <v>0</v>
      </c>
      <c r="BL147" s="14" t="s">
        <v>118</v>
      </c>
      <c r="BM147" s="149" t="s">
        <v>197</v>
      </c>
    </row>
    <row r="148" spans="1:65" s="2" customFormat="1" ht="14.45" customHeight="1">
      <c r="A148" s="29"/>
      <c r="B148" s="137"/>
      <c r="C148" s="138" t="s">
        <v>198</v>
      </c>
      <c r="D148" s="138" t="s">
        <v>114</v>
      </c>
      <c r="E148" s="139" t="s">
        <v>199</v>
      </c>
      <c r="F148" s="140" t="s">
        <v>200</v>
      </c>
      <c r="G148" s="141" t="s">
        <v>122</v>
      </c>
      <c r="H148" s="142">
        <v>30.05</v>
      </c>
      <c r="I148" s="143"/>
      <c r="J148" s="142">
        <f t="shared" si="0"/>
        <v>0</v>
      </c>
      <c r="K148" s="144"/>
      <c r="L148" s="30"/>
      <c r="M148" s="145" t="s">
        <v>1</v>
      </c>
      <c r="N148" s="146" t="s">
        <v>37</v>
      </c>
      <c r="O148" s="55"/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118</v>
      </c>
      <c r="AT148" s="149" t="s">
        <v>114</v>
      </c>
      <c r="AU148" s="149" t="s">
        <v>119</v>
      </c>
      <c r="AY148" s="14" t="s">
        <v>112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4" t="s">
        <v>119</v>
      </c>
      <c r="BK148" s="151">
        <f t="shared" si="9"/>
        <v>0</v>
      </c>
      <c r="BL148" s="14" t="s">
        <v>118</v>
      </c>
      <c r="BM148" s="149" t="s">
        <v>201</v>
      </c>
    </row>
    <row r="149" spans="1:65" s="2" customFormat="1" ht="24.2" customHeight="1">
      <c r="A149" s="29"/>
      <c r="B149" s="137"/>
      <c r="C149" s="138" t="s">
        <v>202</v>
      </c>
      <c r="D149" s="138" t="s">
        <v>114</v>
      </c>
      <c r="E149" s="139" t="s">
        <v>203</v>
      </c>
      <c r="F149" s="140" t="s">
        <v>204</v>
      </c>
      <c r="G149" s="141" t="s">
        <v>122</v>
      </c>
      <c r="H149" s="142">
        <v>61.33</v>
      </c>
      <c r="I149" s="143"/>
      <c r="J149" s="142">
        <f t="shared" si="0"/>
        <v>0</v>
      </c>
      <c r="K149" s="144"/>
      <c r="L149" s="30"/>
      <c r="M149" s="145" t="s">
        <v>1</v>
      </c>
      <c r="N149" s="146" t="s">
        <v>37</v>
      </c>
      <c r="O149" s="55"/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118</v>
      </c>
      <c r="AT149" s="149" t="s">
        <v>114</v>
      </c>
      <c r="AU149" s="149" t="s">
        <v>119</v>
      </c>
      <c r="AY149" s="14" t="s">
        <v>112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4" t="s">
        <v>119</v>
      </c>
      <c r="BK149" s="151">
        <f t="shared" si="9"/>
        <v>0</v>
      </c>
      <c r="BL149" s="14" t="s">
        <v>118</v>
      </c>
      <c r="BM149" s="149" t="s">
        <v>205</v>
      </c>
    </row>
    <row r="150" spans="1:65" s="12" customFormat="1" ht="22.9" customHeight="1">
      <c r="B150" s="124"/>
      <c r="D150" s="125" t="s">
        <v>70</v>
      </c>
      <c r="E150" s="135" t="s">
        <v>124</v>
      </c>
      <c r="F150" s="135" t="s">
        <v>206</v>
      </c>
      <c r="I150" s="127"/>
      <c r="J150" s="136">
        <f>BK150</f>
        <v>0</v>
      </c>
      <c r="L150" s="124"/>
      <c r="M150" s="129"/>
      <c r="N150" s="130"/>
      <c r="O150" s="130"/>
      <c r="P150" s="131">
        <f>P151</f>
        <v>0</v>
      </c>
      <c r="Q150" s="130"/>
      <c r="R150" s="131">
        <f>R151</f>
        <v>0</v>
      </c>
      <c r="S150" s="130"/>
      <c r="T150" s="132">
        <f>T151</f>
        <v>0</v>
      </c>
      <c r="AR150" s="125" t="s">
        <v>79</v>
      </c>
      <c r="AT150" s="133" t="s">
        <v>70</v>
      </c>
      <c r="AU150" s="133" t="s">
        <v>79</v>
      </c>
      <c r="AY150" s="125" t="s">
        <v>112</v>
      </c>
      <c r="BK150" s="134">
        <f>BK151</f>
        <v>0</v>
      </c>
    </row>
    <row r="151" spans="1:65" s="2" customFormat="1" ht="14.45" customHeight="1">
      <c r="A151" s="29"/>
      <c r="B151" s="137"/>
      <c r="C151" s="138" t="s">
        <v>207</v>
      </c>
      <c r="D151" s="138" t="s">
        <v>114</v>
      </c>
      <c r="E151" s="139" t="s">
        <v>208</v>
      </c>
      <c r="F151" s="140" t="s">
        <v>209</v>
      </c>
      <c r="G151" s="141" t="s">
        <v>130</v>
      </c>
      <c r="H151" s="142">
        <v>24.2</v>
      </c>
      <c r="I151" s="143"/>
      <c r="J151" s="142">
        <f>ROUND(I151*H151,3)</f>
        <v>0</v>
      </c>
      <c r="K151" s="144"/>
      <c r="L151" s="30"/>
      <c r="M151" s="145" t="s">
        <v>1</v>
      </c>
      <c r="N151" s="146" t="s">
        <v>37</v>
      </c>
      <c r="O151" s="55"/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118</v>
      </c>
      <c r="AT151" s="149" t="s">
        <v>114</v>
      </c>
      <c r="AU151" s="149" t="s">
        <v>119</v>
      </c>
      <c r="AY151" s="14" t="s">
        <v>112</v>
      </c>
      <c r="BE151" s="150">
        <f>IF(N151="základná",J151,0)</f>
        <v>0</v>
      </c>
      <c r="BF151" s="150">
        <f>IF(N151="znížená",J151,0)</f>
        <v>0</v>
      </c>
      <c r="BG151" s="150">
        <f>IF(N151="zákl. prenesená",J151,0)</f>
        <v>0</v>
      </c>
      <c r="BH151" s="150">
        <f>IF(N151="zníž. prenesená",J151,0)</f>
        <v>0</v>
      </c>
      <c r="BI151" s="150">
        <f>IF(N151="nulová",J151,0)</f>
        <v>0</v>
      </c>
      <c r="BJ151" s="14" t="s">
        <v>119</v>
      </c>
      <c r="BK151" s="151">
        <f>ROUND(I151*H151,3)</f>
        <v>0</v>
      </c>
      <c r="BL151" s="14" t="s">
        <v>118</v>
      </c>
      <c r="BM151" s="149" t="s">
        <v>210</v>
      </c>
    </row>
    <row r="152" spans="1:65" s="12" customFormat="1" ht="22.9" customHeight="1">
      <c r="B152" s="124"/>
      <c r="D152" s="125" t="s">
        <v>70</v>
      </c>
      <c r="E152" s="135" t="s">
        <v>118</v>
      </c>
      <c r="F152" s="135" t="s">
        <v>211</v>
      </c>
      <c r="I152" s="127"/>
      <c r="J152" s="136">
        <f>BK152</f>
        <v>0</v>
      </c>
      <c r="L152" s="124"/>
      <c r="M152" s="129"/>
      <c r="N152" s="130"/>
      <c r="O152" s="130"/>
      <c r="P152" s="131">
        <f>SUM(P153:P158)</f>
        <v>0</v>
      </c>
      <c r="Q152" s="130"/>
      <c r="R152" s="131">
        <f>SUM(R153:R158)</f>
        <v>11.501983859999998</v>
      </c>
      <c r="S152" s="130"/>
      <c r="T152" s="132">
        <f>SUM(T153:T158)</f>
        <v>0</v>
      </c>
      <c r="AR152" s="125" t="s">
        <v>79</v>
      </c>
      <c r="AT152" s="133" t="s">
        <v>70</v>
      </c>
      <c r="AU152" s="133" t="s">
        <v>79</v>
      </c>
      <c r="AY152" s="125" t="s">
        <v>112</v>
      </c>
      <c r="BK152" s="134">
        <f>SUM(BK153:BK158)</f>
        <v>0</v>
      </c>
    </row>
    <row r="153" spans="1:65" s="2" customFormat="1" ht="24.2" customHeight="1">
      <c r="A153" s="29"/>
      <c r="B153" s="137"/>
      <c r="C153" s="138" t="s">
        <v>212</v>
      </c>
      <c r="D153" s="138" t="s">
        <v>114</v>
      </c>
      <c r="E153" s="139" t="s">
        <v>213</v>
      </c>
      <c r="F153" s="140" t="s">
        <v>214</v>
      </c>
      <c r="G153" s="141" t="s">
        <v>135</v>
      </c>
      <c r="H153" s="142">
        <v>3.1110000000000002</v>
      </c>
      <c r="I153" s="143"/>
      <c r="J153" s="142">
        <f t="shared" ref="J153:J158" si="10">ROUND(I153*H153,3)</f>
        <v>0</v>
      </c>
      <c r="K153" s="144"/>
      <c r="L153" s="30"/>
      <c r="M153" s="145" t="s">
        <v>1</v>
      </c>
      <c r="N153" s="146" t="s">
        <v>37</v>
      </c>
      <c r="O153" s="55"/>
      <c r="P153" s="147">
        <f t="shared" ref="P153:P158" si="11">O153*H153</f>
        <v>0</v>
      </c>
      <c r="Q153" s="147">
        <v>1.8907799999999999</v>
      </c>
      <c r="R153" s="147">
        <f t="shared" ref="R153:R158" si="12">Q153*H153</f>
        <v>5.8822165799999997</v>
      </c>
      <c r="S153" s="147">
        <v>0</v>
      </c>
      <c r="T153" s="148">
        <f t="shared" ref="T153:T158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118</v>
      </c>
      <c r="AT153" s="149" t="s">
        <v>114</v>
      </c>
      <c r="AU153" s="149" t="s">
        <v>119</v>
      </c>
      <c r="AY153" s="14" t="s">
        <v>112</v>
      </c>
      <c r="BE153" s="150">
        <f t="shared" ref="BE153:BE158" si="14">IF(N153="základná",J153,0)</f>
        <v>0</v>
      </c>
      <c r="BF153" s="150">
        <f t="shared" ref="BF153:BF158" si="15">IF(N153="znížená",J153,0)</f>
        <v>0</v>
      </c>
      <c r="BG153" s="150">
        <f t="shared" ref="BG153:BG158" si="16">IF(N153="zákl. prenesená",J153,0)</f>
        <v>0</v>
      </c>
      <c r="BH153" s="150">
        <f t="shared" ref="BH153:BH158" si="17">IF(N153="zníž. prenesená",J153,0)</f>
        <v>0</v>
      </c>
      <c r="BI153" s="150">
        <f t="shared" ref="BI153:BI158" si="18">IF(N153="nulová",J153,0)</f>
        <v>0</v>
      </c>
      <c r="BJ153" s="14" t="s">
        <v>119</v>
      </c>
      <c r="BK153" s="151">
        <f t="shared" ref="BK153:BK158" si="19">ROUND(I153*H153,3)</f>
        <v>0</v>
      </c>
      <c r="BL153" s="14" t="s">
        <v>118</v>
      </c>
      <c r="BM153" s="149" t="s">
        <v>215</v>
      </c>
    </row>
    <row r="154" spans="1:65" s="2" customFormat="1" ht="24.2" customHeight="1">
      <c r="A154" s="29"/>
      <c r="B154" s="137"/>
      <c r="C154" s="138" t="s">
        <v>216</v>
      </c>
      <c r="D154" s="138" t="s">
        <v>114</v>
      </c>
      <c r="E154" s="139" t="s">
        <v>217</v>
      </c>
      <c r="F154" s="140" t="s">
        <v>218</v>
      </c>
      <c r="G154" s="141" t="s">
        <v>219</v>
      </c>
      <c r="H154" s="142">
        <v>1</v>
      </c>
      <c r="I154" s="143"/>
      <c r="J154" s="142">
        <f t="shared" si="10"/>
        <v>0</v>
      </c>
      <c r="K154" s="144"/>
      <c r="L154" s="30"/>
      <c r="M154" s="145" t="s">
        <v>1</v>
      </c>
      <c r="N154" s="146" t="s">
        <v>37</v>
      </c>
      <c r="O154" s="55"/>
      <c r="P154" s="147">
        <f t="shared" si="11"/>
        <v>0</v>
      </c>
      <c r="Q154" s="147">
        <v>6.6E-3</v>
      </c>
      <c r="R154" s="147">
        <f t="shared" si="12"/>
        <v>6.6E-3</v>
      </c>
      <c r="S154" s="147">
        <v>0</v>
      </c>
      <c r="T154" s="14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118</v>
      </c>
      <c r="AT154" s="149" t="s">
        <v>114</v>
      </c>
      <c r="AU154" s="149" t="s">
        <v>119</v>
      </c>
      <c r="AY154" s="14" t="s">
        <v>112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119</v>
      </c>
      <c r="BK154" s="151">
        <f t="shared" si="19"/>
        <v>0</v>
      </c>
      <c r="BL154" s="14" t="s">
        <v>118</v>
      </c>
      <c r="BM154" s="149" t="s">
        <v>220</v>
      </c>
    </row>
    <row r="155" spans="1:65" s="2" customFormat="1" ht="24.2" customHeight="1">
      <c r="A155" s="29"/>
      <c r="B155" s="137"/>
      <c r="C155" s="138" t="s">
        <v>221</v>
      </c>
      <c r="D155" s="138" t="s">
        <v>114</v>
      </c>
      <c r="E155" s="139" t="s">
        <v>222</v>
      </c>
      <c r="F155" s="140" t="s">
        <v>223</v>
      </c>
      <c r="G155" s="141" t="s">
        <v>135</v>
      </c>
      <c r="H155" s="142">
        <v>2.0739999999999998</v>
      </c>
      <c r="I155" s="143"/>
      <c r="J155" s="142">
        <f t="shared" si="10"/>
        <v>0</v>
      </c>
      <c r="K155" s="144"/>
      <c r="L155" s="30"/>
      <c r="M155" s="145" t="s">
        <v>1</v>
      </c>
      <c r="N155" s="146" t="s">
        <v>37</v>
      </c>
      <c r="O155" s="55"/>
      <c r="P155" s="147">
        <f t="shared" si="11"/>
        <v>0</v>
      </c>
      <c r="Q155" s="147">
        <v>2.2164700000000002</v>
      </c>
      <c r="R155" s="147">
        <f t="shared" si="12"/>
        <v>4.5969587799999996</v>
      </c>
      <c r="S155" s="147">
        <v>0</v>
      </c>
      <c r="T155" s="14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118</v>
      </c>
      <c r="AT155" s="149" t="s">
        <v>114</v>
      </c>
      <c r="AU155" s="149" t="s">
        <v>119</v>
      </c>
      <c r="AY155" s="14" t="s">
        <v>112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4" t="s">
        <v>119</v>
      </c>
      <c r="BK155" s="151">
        <f t="shared" si="19"/>
        <v>0</v>
      </c>
      <c r="BL155" s="14" t="s">
        <v>118</v>
      </c>
      <c r="BM155" s="149" t="s">
        <v>224</v>
      </c>
    </row>
    <row r="156" spans="1:65" s="2" customFormat="1" ht="24.2" customHeight="1">
      <c r="A156" s="29"/>
      <c r="B156" s="137"/>
      <c r="C156" s="138" t="s">
        <v>225</v>
      </c>
      <c r="D156" s="138" t="s">
        <v>114</v>
      </c>
      <c r="E156" s="139" t="s">
        <v>226</v>
      </c>
      <c r="F156" s="140" t="s">
        <v>227</v>
      </c>
      <c r="G156" s="141" t="s">
        <v>135</v>
      </c>
      <c r="H156" s="142">
        <v>0.35</v>
      </c>
      <c r="I156" s="143"/>
      <c r="J156" s="142">
        <f t="shared" si="10"/>
        <v>0</v>
      </c>
      <c r="K156" s="144"/>
      <c r="L156" s="30"/>
      <c r="M156" s="145" t="s">
        <v>1</v>
      </c>
      <c r="N156" s="146" t="s">
        <v>37</v>
      </c>
      <c r="O156" s="55"/>
      <c r="P156" s="147">
        <f t="shared" si="11"/>
        <v>0</v>
      </c>
      <c r="Q156" s="147">
        <v>2.2164700000000002</v>
      </c>
      <c r="R156" s="147">
        <f t="shared" si="12"/>
        <v>0.77576449999999997</v>
      </c>
      <c r="S156" s="147">
        <v>0</v>
      </c>
      <c r="T156" s="14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118</v>
      </c>
      <c r="AT156" s="149" t="s">
        <v>114</v>
      </c>
      <c r="AU156" s="149" t="s">
        <v>119</v>
      </c>
      <c r="AY156" s="14" t="s">
        <v>112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4" t="s">
        <v>119</v>
      </c>
      <c r="BK156" s="151">
        <f t="shared" si="19"/>
        <v>0</v>
      </c>
      <c r="BL156" s="14" t="s">
        <v>118</v>
      </c>
      <c r="BM156" s="149" t="s">
        <v>228</v>
      </c>
    </row>
    <row r="157" spans="1:65" s="2" customFormat="1" ht="24.2" customHeight="1">
      <c r="A157" s="29"/>
      <c r="B157" s="137"/>
      <c r="C157" s="138" t="s">
        <v>229</v>
      </c>
      <c r="D157" s="138" t="s">
        <v>114</v>
      </c>
      <c r="E157" s="139" t="s">
        <v>230</v>
      </c>
      <c r="F157" s="140" t="s">
        <v>231</v>
      </c>
      <c r="G157" s="141" t="s">
        <v>122</v>
      </c>
      <c r="H157" s="142">
        <v>0.72</v>
      </c>
      <c r="I157" s="143"/>
      <c r="J157" s="142">
        <f t="shared" si="10"/>
        <v>0</v>
      </c>
      <c r="K157" s="144"/>
      <c r="L157" s="30"/>
      <c r="M157" s="145" t="s">
        <v>1</v>
      </c>
      <c r="N157" s="146" t="s">
        <v>37</v>
      </c>
      <c r="O157" s="55"/>
      <c r="P157" s="147">
        <f t="shared" si="11"/>
        <v>0</v>
      </c>
      <c r="Q157" s="147">
        <v>4.3499999999999997E-3</v>
      </c>
      <c r="R157" s="147">
        <f t="shared" si="12"/>
        <v>3.1319999999999998E-3</v>
      </c>
      <c r="S157" s="147">
        <v>0</v>
      </c>
      <c r="T157" s="14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118</v>
      </c>
      <c r="AT157" s="149" t="s">
        <v>114</v>
      </c>
      <c r="AU157" s="149" t="s">
        <v>119</v>
      </c>
      <c r="AY157" s="14" t="s">
        <v>112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119</v>
      </c>
      <c r="BK157" s="151">
        <f t="shared" si="19"/>
        <v>0</v>
      </c>
      <c r="BL157" s="14" t="s">
        <v>118</v>
      </c>
      <c r="BM157" s="149" t="s">
        <v>232</v>
      </c>
    </row>
    <row r="158" spans="1:65" s="2" customFormat="1" ht="14.45" customHeight="1">
      <c r="A158" s="29"/>
      <c r="B158" s="137"/>
      <c r="C158" s="138" t="s">
        <v>233</v>
      </c>
      <c r="D158" s="138" t="s">
        <v>114</v>
      </c>
      <c r="E158" s="139" t="s">
        <v>234</v>
      </c>
      <c r="F158" s="140" t="s">
        <v>235</v>
      </c>
      <c r="G158" s="141" t="s">
        <v>236</v>
      </c>
      <c r="H158" s="142">
        <v>5</v>
      </c>
      <c r="I158" s="143"/>
      <c r="J158" s="142">
        <f t="shared" si="10"/>
        <v>0</v>
      </c>
      <c r="K158" s="144"/>
      <c r="L158" s="30"/>
      <c r="M158" s="145" t="s">
        <v>1</v>
      </c>
      <c r="N158" s="146" t="s">
        <v>37</v>
      </c>
      <c r="O158" s="55"/>
      <c r="P158" s="147">
        <f t="shared" si="11"/>
        <v>0</v>
      </c>
      <c r="Q158" s="147">
        <v>4.7462400000000002E-2</v>
      </c>
      <c r="R158" s="147">
        <f t="shared" si="12"/>
        <v>0.23731200000000002</v>
      </c>
      <c r="S158" s="147">
        <v>0</v>
      </c>
      <c r="T158" s="14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118</v>
      </c>
      <c r="AT158" s="149" t="s">
        <v>114</v>
      </c>
      <c r="AU158" s="149" t="s">
        <v>119</v>
      </c>
      <c r="AY158" s="14" t="s">
        <v>112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4" t="s">
        <v>119</v>
      </c>
      <c r="BK158" s="151">
        <f t="shared" si="19"/>
        <v>0</v>
      </c>
      <c r="BL158" s="14" t="s">
        <v>118</v>
      </c>
      <c r="BM158" s="149" t="s">
        <v>237</v>
      </c>
    </row>
    <row r="159" spans="1:65" s="12" customFormat="1" ht="22.9" customHeight="1">
      <c r="B159" s="124"/>
      <c r="D159" s="125" t="s">
        <v>70</v>
      </c>
      <c r="E159" s="135" t="s">
        <v>132</v>
      </c>
      <c r="F159" s="135" t="s">
        <v>238</v>
      </c>
      <c r="I159" s="127"/>
      <c r="J159" s="136">
        <f>BK159</f>
        <v>0</v>
      </c>
      <c r="L159" s="124"/>
      <c r="M159" s="129"/>
      <c r="N159" s="130"/>
      <c r="O159" s="130"/>
      <c r="P159" s="131">
        <f>SUM(P160:P164)</f>
        <v>0</v>
      </c>
      <c r="Q159" s="130"/>
      <c r="R159" s="131">
        <f>SUM(R160:R164)</f>
        <v>798.73439400000018</v>
      </c>
      <c r="S159" s="130"/>
      <c r="T159" s="132">
        <f>SUM(T160:T164)</f>
        <v>0</v>
      </c>
      <c r="AR159" s="125" t="s">
        <v>79</v>
      </c>
      <c r="AT159" s="133" t="s">
        <v>70</v>
      </c>
      <c r="AU159" s="133" t="s">
        <v>79</v>
      </c>
      <c r="AY159" s="125" t="s">
        <v>112</v>
      </c>
      <c r="BK159" s="134">
        <f>SUM(BK160:BK164)</f>
        <v>0</v>
      </c>
    </row>
    <row r="160" spans="1:65" s="2" customFormat="1" ht="24.2" customHeight="1">
      <c r="A160" s="29"/>
      <c r="B160" s="137"/>
      <c r="C160" s="138" t="s">
        <v>239</v>
      </c>
      <c r="D160" s="138" t="s">
        <v>114</v>
      </c>
      <c r="E160" s="139" t="s">
        <v>240</v>
      </c>
      <c r="F160" s="140" t="s">
        <v>241</v>
      </c>
      <c r="G160" s="141" t="s">
        <v>122</v>
      </c>
      <c r="H160" s="142">
        <v>932.82</v>
      </c>
      <c r="I160" s="143"/>
      <c r="J160" s="142">
        <f>ROUND(I160*H160,3)</f>
        <v>0</v>
      </c>
      <c r="K160" s="144"/>
      <c r="L160" s="30"/>
      <c r="M160" s="145" t="s">
        <v>1</v>
      </c>
      <c r="N160" s="146" t="s">
        <v>37</v>
      </c>
      <c r="O160" s="55"/>
      <c r="P160" s="147">
        <f>O160*H160</f>
        <v>0</v>
      </c>
      <c r="Q160" s="147">
        <v>8.0960000000000004E-2</v>
      </c>
      <c r="R160" s="147">
        <f>Q160*H160</f>
        <v>75.521107200000003</v>
      </c>
      <c r="S160" s="147">
        <v>0</v>
      </c>
      <c r="T160" s="14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118</v>
      </c>
      <c r="AT160" s="149" t="s">
        <v>114</v>
      </c>
      <c r="AU160" s="149" t="s">
        <v>119</v>
      </c>
      <c r="AY160" s="14" t="s">
        <v>112</v>
      </c>
      <c r="BE160" s="150">
        <f>IF(N160="základná",J160,0)</f>
        <v>0</v>
      </c>
      <c r="BF160" s="150">
        <f>IF(N160="znížená",J160,0)</f>
        <v>0</v>
      </c>
      <c r="BG160" s="150">
        <f>IF(N160="zákl. prenesená",J160,0)</f>
        <v>0</v>
      </c>
      <c r="BH160" s="150">
        <f>IF(N160="zníž. prenesená",J160,0)</f>
        <v>0</v>
      </c>
      <c r="BI160" s="150">
        <f>IF(N160="nulová",J160,0)</f>
        <v>0</v>
      </c>
      <c r="BJ160" s="14" t="s">
        <v>119</v>
      </c>
      <c r="BK160" s="151">
        <f>ROUND(I160*H160,3)</f>
        <v>0</v>
      </c>
      <c r="BL160" s="14" t="s">
        <v>118</v>
      </c>
      <c r="BM160" s="149" t="s">
        <v>242</v>
      </c>
    </row>
    <row r="161" spans="1:65" s="2" customFormat="1" ht="24.2" customHeight="1">
      <c r="A161" s="29"/>
      <c r="B161" s="137"/>
      <c r="C161" s="138" t="s">
        <v>243</v>
      </c>
      <c r="D161" s="138" t="s">
        <v>114</v>
      </c>
      <c r="E161" s="139" t="s">
        <v>244</v>
      </c>
      <c r="F161" s="140" t="s">
        <v>245</v>
      </c>
      <c r="G161" s="141" t="s">
        <v>122</v>
      </c>
      <c r="H161" s="142">
        <v>932.82</v>
      </c>
      <c r="I161" s="143"/>
      <c r="J161" s="142">
        <f>ROUND(I161*H161,3)</f>
        <v>0</v>
      </c>
      <c r="K161" s="144"/>
      <c r="L161" s="30"/>
      <c r="M161" s="145" t="s">
        <v>1</v>
      </c>
      <c r="N161" s="146" t="s">
        <v>37</v>
      </c>
      <c r="O161" s="55"/>
      <c r="P161" s="147">
        <f>O161*H161</f>
        <v>0</v>
      </c>
      <c r="Q161" s="147">
        <v>0.27994000000000002</v>
      </c>
      <c r="R161" s="147">
        <f>Q161*H161</f>
        <v>261.13363080000005</v>
      </c>
      <c r="S161" s="147">
        <v>0</v>
      </c>
      <c r="T161" s="148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9" t="s">
        <v>118</v>
      </c>
      <c r="AT161" s="149" t="s">
        <v>114</v>
      </c>
      <c r="AU161" s="149" t="s">
        <v>119</v>
      </c>
      <c r="AY161" s="14" t="s">
        <v>112</v>
      </c>
      <c r="BE161" s="150">
        <f>IF(N161="základná",J161,0)</f>
        <v>0</v>
      </c>
      <c r="BF161" s="150">
        <f>IF(N161="znížená",J161,0)</f>
        <v>0</v>
      </c>
      <c r="BG161" s="150">
        <f>IF(N161="zákl. prenesená",J161,0)</f>
        <v>0</v>
      </c>
      <c r="BH161" s="150">
        <f>IF(N161="zníž. prenesená",J161,0)</f>
        <v>0</v>
      </c>
      <c r="BI161" s="150">
        <f>IF(N161="nulová",J161,0)</f>
        <v>0</v>
      </c>
      <c r="BJ161" s="14" t="s">
        <v>119</v>
      </c>
      <c r="BK161" s="151">
        <f>ROUND(I161*H161,3)</f>
        <v>0</v>
      </c>
      <c r="BL161" s="14" t="s">
        <v>118</v>
      </c>
      <c r="BM161" s="149" t="s">
        <v>246</v>
      </c>
    </row>
    <row r="162" spans="1:65" s="2" customFormat="1" ht="24.2" customHeight="1">
      <c r="A162" s="29"/>
      <c r="B162" s="137"/>
      <c r="C162" s="138" t="s">
        <v>247</v>
      </c>
      <c r="D162" s="138" t="s">
        <v>114</v>
      </c>
      <c r="E162" s="139" t="s">
        <v>248</v>
      </c>
      <c r="F162" s="140" t="s">
        <v>249</v>
      </c>
      <c r="G162" s="141" t="s">
        <v>122</v>
      </c>
      <c r="H162" s="142">
        <v>932.82</v>
      </c>
      <c r="I162" s="143"/>
      <c r="J162" s="142">
        <f>ROUND(I162*H162,3)</f>
        <v>0</v>
      </c>
      <c r="K162" s="144"/>
      <c r="L162" s="30"/>
      <c r="M162" s="145" t="s">
        <v>1</v>
      </c>
      <c r="N162" s="146" t="s">
        <v>37</v>
      </c>
      <c r="O162" s="55"/>
      <c r="P162" s="147">
        <f>O162*H162</f>
        <v>0</v>
      </c>
      <c r="Q162" s="147">
        <v>0.37080000000000002</v>
      </c>
      <c r="R162" s="147">
        <f>Q162*H162</f>
        <v>345.88965600000006</v>
      </c>
      <c r="S162" s="147">
        <v>0</v>
      </c>
      <c r="T162" s="148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118</v>
      </c>
      <c r="AT162" s="149" t="s">
        <v>114</v>
      </c>
      <c r="AU162" s="149" t="s">
        <v>119</v>
      </c>
      <c r="AY162" s="14" t="s">
        <v>112</v>
      </c>
      <c r="BE162" s="150">
        <f>IF(N162="základná",J162,0)</f>
        <v>0</v>
      </c>
      <c r="BF162" s="150">
        <f>IF(N162="znížená",J162,0)</f>
        <v>0</v>
      </c>
      <c r="BG162" s="150">
        <f>IF(N162="zákl. prenesená",J162,0)</f>
        <v>0</v>
      </c>
      <c r="BH162" s="150">
        <f>IF(N162="zníž. prenesená",J162,0)</f>
        <v>0</v>
      </c>
      <c r="BI162" s="150">
        <f>IF(N162="nulová",J162,0)</f>
        <v>0</v>
      </c>
      <c r="BJ162" s="14" t="s">
        <v>119</v>
      </c>
      <c r="BK162" s="151">
        <f>ROUND(I162*H162,3)</f>
        <v>0</v>
      </c>
      <c r="BL162" s="14" t="s">
        <v>118</v>
      </c>
      <c r="BM162" s="149" t="s">
        <v>250</v>
      </c>
    </row>
    <row r="163" spans="1:65" s="2" customFormat="1" ht="37.9" customHeight="1">
      <c r="A163" s="29"/>
      <c r="B163" s="137"/>
      <c r="C163" s="138" t="s">
        <v>251</v>
      </c>
      <c r="D163" s="138" t="s">
        <v>114</v>
      </c>
      <c r="E163" s="139" t="s">
        <v>252</v>
      </c>
      <c r="F163" s="140" t="s">
        <v>253</v>
      </c>
      <c r="G163" s="141" t="s">
        <v>122</v>
      </c>
      <c r="H163" s="142">
        <v>299</v>
      </c>
      <c r="I163" s="143"/>
      <c r="J163" s="142">
        <f>ROUND(I163*H163,3)</f>
        <v>0</v>
      </c>
      <c r="K163" s="144"/>
      <c r="L163" s="30"/>
      <c r="M163" s="145" t="s">
        <v>1</v>
      </c>
      <c r="N163" s="146" t="s">
        <v>37</v>
      </c>
      <c r="O163" s="55"/>
      <c r="P163" s="147">
        <f>O163*H163</f>
        <v>0</v>
      </c>
      <c r="Q163" s="147">
        <v>0.13800000000000001</v>
      </c>
      <c r="R163" s="147">
        <f>Q163*H163</f>
        <v>41.262</v>
      </c>
      <c r="S163" s="147">
        <v>0</v>
      </c>
      <c r="T163" s="148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118</v>
      </c>
      <c r="AT163" s="149" t="s">
        <v>114</v>
      </c>
      <c r="AU163" s="149" t="s">
        <v>119</v>
      </c>
      <c r="AY163" s="14" t="s">
        <v>112</v>
      </c>
      <c r="BE163" s="150">
        <f>IF(N163="základná",J163,0)</f>
        <v>0</v>
      </c>
      <c r="BF163" s="150">
        <f>IF(N163="znížená",J163,0)</f>
        <v>0</v>
      </c>
      <c r="BG163" s="150">
        <f>IF(N163="zákl. prenesená",J163,0)</f>
        <v>0</v>
      </c>
      <c r="BH163" s="150">
        <f>IF(N163="zníž. prenesená",J163,0)</f>
        <v>0</v>
      </c>
      <c r="BI163" s="150">
        <f>IF(N163="nulová",J163,0)</f>
        <v>0</v>
      </c>
      <c r="BJ163" s="14" t="s">
        <v>119</v>
      </c>
      <c r="BK163" s="151">
        <f>ROUND(I163*H163,3)</f>
        <v>0</v>
      </c>
      <c r="BL163" s="14" t="s">
        <v>118</v>
      </c>
      <c r="BM163" s="149" t="s">
        <v>254</v>
      </c>
    </row>
    <row r="164" spans="1:65" s="2" customFormat="1" ht="37.9" customHeight="1">
      <c r="A164" s="29"/>
      <c r="B164" s="137"/>
      <c r="C164" s="138" t="s">
        <v>255</v>
      </c>
      <c r="D164" s="138" t="s">
        <v>114</v>
      </c>
      <c r="E164" s="139" t="s">
        <v>256</v>
      </c>
      <c r="F164" s="140" t="s">
        <v>257</v>
      </c>
      <c r="G164" s="141" t="s">
        <v>122</v>
      </c>
      <c r="H164" s="142">
        <v>669</v>
      </c>
      <c r="I164" s="143"/>
      <c r="J164" s="142">
        <f>ROUND(I164*H164,3)</f>
        <v>0</v>
      </c>
      <c r="K164" s="144"/>
      <c r="L164" s="30"/>
      <c r="M164" s="145" t="s">
        <v>1</v>
      </c>
      <c r="N164" s="146" t="s">
        <v>37</v>
      </c>
      <c r="O164" s="55"/>
      <c r="P164" s="147">
        <f>O164*H164</f>
        <v>0</v>
      </c>
      <c r="Q164" s="147">
        <v>0.112</v>
      </c>
      <c r="R164" s="147">
        <f>Q164*H164</f>
        <v>74.927999999999997</v>
      </c>
      <c r="S164" s="147">
        <v>0</v>
      </c>
      <c r="T164" s="148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118</v>
      </c>
      <c r="AT164" s="149" t="s">
        <v>114</v>
      </c>
      <c r="AU164" s="149" t="s">
        <v>119</v>
      </c>
      <c r="AY164" s="14" t="s">
        <v>112</v>
      </c>
      <c r="BE164" s="150">
        <f>IF(N164="základná",J164,0)</f>
        <v>0</v>
      </c>
      <c r="BF164" s="150">
        <f>IF(N164="znížená",J164,0)</f>
        <v>0</v>
      </c>
      <c r="BG164" s="150">
        <f>IF(N164="zákl. prenesená",J164,0)</f>
        <v>0</v>
      </c>
      <c r="BH164" s="150">
        <f>IF(N164="zníž. prenesená",J164,0)</f>
        <v>0</v>
      </c>
      <c r="BI164" s="150">
        <f>IF(N164="nulová",J164,0)</f>
        <v>0</v>
      </c>
      <c r="BJ164" s="14" t="s">
        <v>119</v>
      </c>
      <c r="BK164" s="151">
        <f>ROUND(I164*H164,3)</f>
        <v>0</v>
      </c>
      <c r="BL164" s="14" t="s">
        <v>118</v>
      </c>
      <c r="BM164" s="149" t="s">
        <v>258</v>
      </c>
    </row>
    <row r="165" spans="1:65" s="12" customFormat="1" ht="22.9" customHeight="1">
      <c r="B165" s="124"/>
      <c r="D165" s="125" t="s">
        <v>70</v>
      </c>
      <c r="E165" s="135" t="s">
        <v>145</v>
      </c>
      <c r="F165" s="135" t="s">
        <v>259</v>
      </c>
      <c r="I165" s="127"/>
      <c r="J165" s="136">
        <f>BK165</f>
        <v>0</v>
      </c>
      <c r="L165" s="124"/>
      <c r="M165" s="129"/>
      <c r="N165" s="130"/>
      <c r="O165" s="130"/>
      <c r="P165" s="131">
        <f>SUM(P166:P177)</f>
        <v>0</v>
      </c>
      <c r="Q165" s="130"/>
      <c r="R165" s="131">
        <f>SUM(R166:R177)</f>
        <v>9.5138580000000008</v>
      </c>
      <c r="S165" s="130"/>
      <c r="T165" s="132">
        <f>SUM(T166:T177)</f>
        <v>0</v>
      </c>
      <c r="AR165" s="125" t="s">
        <v>79</v>
      </c>
      <c r="AT165" s="133" t="s">
        <v>70</v>
      </c>
      <c r="AU165" s="133" t="s">
        <v>79</v>
      </c>
      <c r="AY165" s="125" t="s">
        <v>112</v>
      </c>
      <c r="BK165" s="134">
        <f>SUM(BK166:BK177)</f>
        <v>0</v>
      </c>
    </row>
    <row r="166" spans="1:65" s="2" customFormat="1" ht="24.2" customHeight="1">
      <c r="A166" s="29"/>
      <c r="B166" s="137"/>
      <c r="C166" s="152" t="s">
        <v>260</v>
      </c>
      <c r="D166" s="152" t="s">
        <v>183</v>
      </c>
      <c r="E166" s="153" t="s">
        <v>261</v>
      </c>
      <c r="F166" s="154" t="s">
        <v>262</v>
      </c>
      <c r="G166" s="155" t="s">
        <v>219</v>
      </c>
      <c r="H166" s="156">
        <v>1</v>
      </c>
      <c r="I166" s="157"/>
      <c r="J166" s="156">
        <f t="shared" ref="J166:J177" si="20">ROUND(I166*H166,3)</f>
        <v>0</v>
      </c>
      <c r="K166" s="158"/>
      <c r="L166" s="159"/>
      <c r="M166" s="160" t="s">
        <v>1</v>
      </c>
      <c r="N166" s="161" t="s">
        <v>37</v>
      </c>
      <c r="O166" s="55"/>
      <c r="P166" s="147">
        <f t="shared" ref="P166:P177" si="21">O166*H166</f>
        <v>0</v>
      </c>
      <c r="Q166" s="147">
        <v>2.2000000000000001E-4</v>
      </c>
      <c r="R166" s="147">
        <f t="shared" ref="R166:R177" si="22">Q166*H166</f>
        <v>2.2000000000000001E-4</v>
      </c>
      <c r="S166" s="147">
        <v>0</v>
      </c>
      <c r="T166" s="148">
        <f t="shared" ref="T166:T177" si="2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145</v>
      </c>
      <c r="AT166" s="149" t="s">
        <v>183</v>
      </c>
      <c r="AU166" s="149" t="s">
        <v>119</v>
      </c>
      <c r="AY166" s="14" t="s">
        <v>112</v>
      </c>
      <c r="BE166" s="150">
        <f t="shared" ref="BE166:BE177" si="24">IF(N166="základná",J166,0)</f>
        <v>0</v>
      </c>
      <c r="BF166" s="150">
        <f t="shared" ref="BF166:BF177" si="25">IF(N166="znížená",J166,0)</f>
        <v>0</v>
      </c>
      <c r="BG166" s="150">
        <f t="shared" ref="BG166:BG177" si="26">IF(N166="zákl. prenesená",J166,0)</f>
        <v>0</v>
      </c>
      <c r="BH166" s="150">
        <f t="shared" ref="BH166:BH177" si="27">IF(N166="zníž. prenesená",J166,0)</f>
        <v>0</v>
      </c>
      <c r="BI166" s="150">
        <f t="shared" ref="BI166:BI177" si="28">IF(N166="nulová",J166,0)</f>
        <v>0</v>
      </c>
      <c r="BJ166" s="14" t="s">
        <v>119</v>
      </c>
      <c r="BK166" s="151">
        <f t="shared" ref="BK166:BK177" si="29">ROUND(I166*H166,3)</f>
        <v>0</v>
      </c>
      <c r="BL166" s="14" t="s">
        <v>118</v>
      </c>
      <c r="BM166" s="149" t="s">
        <v>263</v>
      </c>
    </row>
    <row r="167" spans="1:65" s="2" customFormat="1" ht="14.45" customHeight="1">
      <c r="A167" s="29"/>
      <c r="B167" s="137"/>
      <c r="C167" s="152" t="s">
        <v>264</v>
      </c>
      <c r="D167" s="152" t="s">
        <v>183</v>
      </c>
      <c r="E167" s="153" t="s">
        <v>265</v>
      </c>
      <c r="F167" s="154" t="s">
        <v>266</v>
      </c>
      <c r="G167" s="155" t="s">
        <v>236</v>
      </c>
      <c r="H167" s="156">
        <v>7</v>
      </c>
      <c r="I167" s="157"/>
      <c r="J167" s="156">
        <f t="shared" si="20"/>
        <v>0</v>
      </c>
      <c r="K167" s="158"/>
      <c r="L167" s="159"/>
      <c r="M167" s="160" t="s">
        <v>1</v>
      </c>
      <c r="N167" s="161" t="s">
        <v>37</v>
      </c>
      <c r="O167" s="55"/>
      <c r="P167" s="147">
        <f t="shared" si="21"/>
        <v>0</v>
      </c>
      <c r="Q167" s="147">
        <v>6.4999999999999997E-4</v>
      </c>
      <c r="R167" s="147">
        <f t="shared" si="22"/>
        <v>4.5500000000000002E-3</v>
      </c>
      <c r="S167" s="147">
        <v>0</v>
      </c>
      <c r="T167" s="148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145</v>
      </c>
      <c r="AT167" s="149" t="s">
        <v>183</v>
      </c>
      <c r="AU167" s="149" t="s">
        <v>119</v>
      </c>
      <c r="AY167" s="14" t="s">
        <v>112</v>
      </c>
      <c r="BE167" s="150">
        <f t="shared" si="24"/>
        <v>0</v>
      </c>
      <c r="BF167" s="150">
        <f t="shared" si="25"/>
        <v>0</v>
      </c>
      <c r="BG167" s="150">
        <f t="shared" si="26"/>
        <v>0</v>
      </c>
      <c r="BH167" s="150">
        <f t="shared" si="27"/>
        <v>0</v>
      </c>
      <c r="BI167" s="150">
        <f t="shared" si="28"/>
        <v>0</v>
      </c>
      <c r="BJ167" s="14" t="s">
        <v>119</v>
      </c>
      <c r="BK167" s="151">
        <f t="shared" si="29"/>
        <v>0</v>
      </c>
      <c r="BL167" s="14" t="s">
        <v>118</v>
      </c>
      <c r="BM167" s="149" t="s">
        <v>267</v>
      </c>
    </row>
    <row r="168" spans="1:65" s="2" customFormat="1" ht="14.45" customHeight="1">
      <c r="A168" s="29"/>
      <c r="B168" s="137"/>
      <c r="C168" s="152" t="s">
        <v>268</v>
      </c>
      <c r="D168" s="152" t="s">
        <v>183</v>
      </c>
      <c r="E168" s="153" t="s">
        <v>269</v>
      </c>
      <c r="F168" s="154" t="s">
        <v>270</v>
      </c>
      <c r="G168" s="155" t="s">
        <v>130</v>
      </c>
      <c r="H168" s="156">
        <v>24.2</v>
      </c>
      <c r="I168" s="157"/>
      <c r="J168" s="156">
        <f t="shared" si="20"/>
        <v>0</v>
      </c>
      <c r="K168" s="158"/>
      <c r="L168" s="159"/>
      <c r="M168" s="160" t="s">
        <v>1</v>
      </c>
      <c r="N168" s="161" t="s">
        <v>37</v>
      </c>
      <c r="O168" s="55"/>
      <c r="P168" s="147">
        <f t="shared" si="21"/>
        <v>0</v>
      </c>
      <c r="Q168" s="147">
        <v>1.3999999999999999E-4</v>
      </c>
      <c r="R168" s="147">
        <f t="shared" si="22"/>
        <v>3.3879999999999995E-3</v>
      </c>
      <c r="S168" s="147">
        <v>0</v>
      </c>
      <c r="T168" s="148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145</v>
      </c>
      <c r="AT168" s="149" t="s">
        <v>183</v>
      </c>
      <c r="AU168" s="149" t="s">
        <v>119</v>
      </c>
      <c r="AY168" s="14" t="s">
        <v>112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4" t="s">
        <v>119</v>
      </c>
      <c r="BK168" s="151">
        <f t="shared" si="29"/>
        <v>0</v>
      </c>
      <c r="BL168" s="14" t="s">
        <v>118</v>
      </c>
      <c r="BM168" s="149" t="s">
        <v>271</v>
      </c>
    </row>
    <row r="169" spans="1:65" s="2" customFormat="1" ht="14.45" customHeight="1">
      <c r="A169" s="29"/>
      <c r="B169" s="137"/>
      <c r="C169" s="152" t="s">
        <v>272</v>
      </c>
      <c r="D169" s="152" t="s">
        <v>183</v>
      </c>
      <c r="E169" s="153" t="s">
        <v>273</v>
      </c>
      <c r="F169" s="154" t="s">
        <v>274</v>
      </c>
      <c r="G169" s="155" t="s">
        <v>236</v>
      </c>
      <c r="H169" s="156">
        <v>1</v>
      </c>
      <c r="I169" s="157"/>
      <c r="J169" s="156">
        <f t="shared" si="20"/>
        <v>0</v>
      </c>
      <c r="K169" s="158"/>
      <c r="L169" s="159"/>
      <c r="M169" s="160" t="s">
        <v>1</v>
      </c>
      <c r="N169" s="161" t="s">
        <v>37</v>
      </c>
      <c r="O169" s="55"/>
      <c r="P169" s="147">
        <f t="shared" si="21"/>
        <v>0</v>
      </c>
      <c r="Q169" s="147">
        <v>3.4000000000000002E-4</v>
      </c>
      <c r="R169" s="147">
        <f t="shared" si="22"/>
        <v>3.4000000000000002E-4</v>
      </c>
      <c r="S169" s="147">
        <v>0</v>
      </c>
      <c r="T169" s="148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145</v>
      </c>
      <c r="AT169" s="149" t="s">
        <v>183</v>
      </c>
      <c r="AU169" s="149" t="s">
        <v>119</v>
      </c>
      <c r="AY169" s="14" t="s">
        <v>112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4" t="s">
        <v>119</v>
      </c>
      <c r="BK169" s="151">
        <f t="shared" si="29"/>
        <v>0</v>
      </c>
      <c r="BL169" s="14" t="s">
        <v>118</v>
      </c>
      <c r="BM169" s="149" t="s">
        <v>275</v>
      </c>
    </row>
    <row r="170" spans="1:65" s="2" customFormat="1" ht="14.45" customHeight="1">
      <c r="A170" s="29"/>
      <c r="B170" s="137"/>
      <c r="C170" s="152" t="s">
        <v>276</v>
      </c>
      <c r="D170" s="152" t="s">
        <v>183</v>
      </c>
      <c r="E170" s="153" t="s">
        <v>277</v>
      </c>
      <c r="F170" s="154" t="s">
        <v>278</v>
      </c>
      <c r="G170" s="155" t="s">
        <v>236</v>
      </c>
      <c r="H170" s="156">
        <v>1</v>
      </c>
      <c r="I170" s="157"/>
      <c r="J170" s="156">
        <f t="shared" si="20"/>
        <v>0</v>
      </c>
      <c r="K170" s="158"/>
      <c r="L170" s="159"/>
      <c r="M170" s="160" t="s">
        <v>1</v>
      </c>
      <c r="N170" s="161" t="s">
        <v>37</v>
      </c>
      <c r="O170" s="55"/>
      <c r="P170" s="147">
        <f t="shared" si="21"/>
        <v>0</v>
      </c>
      <c r="Q170" s="147">
        <v>6.2E-4</v>
      </c>
      <c r="R170" s="147">
        <f t="shared" si="22"/>
        <v>6.2E-4</v>
      </c>
      <c r="S170" s="147">
        <v>0</v>
      </c>
      <c r="T170" s="148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145</v>
      </c>
      <c r="AT170" s="149" t="s">
        <v>183</v>
      </c>
      <c r="AU170" s="149" t="s">
        <v>119</v>
      </c>
      <c r="AY170" s="14" t="s">
        <v>112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4" t="s">
        <v>119</v>
      </c>
      <c r="BK170" s="151">
        <f t="shared" si="29"/>
        <v>0</v>
      </c>
      <c r="BL170" s="14" t="s">
        <v>118</v>
      </c>
      <c r="BM170" s="149" t="s">
        <v>279</v>
      </c>
    </row>
    <row r="171" spans="1:65" s="2" customFormat="1" ht="24.2" customHeight="1">
      <c r="A171" s="29"/>
      <c r="B171" s="137"/>
      <c r="C171" s="138" t="s">
        <v>280</v>
      </c>
      <c r="D171" s="138" t="s">
        <v>114</v>
      </c>
      <c r="E171" s="139" t="s">
        <v>281</v>
      </c>
      <c r="F171" s="140" t="s">
        <v>282</v>
      </c>
      <c r="G171" s="141" t="s">
        <v>130</v>
      </c>
      <c r="H171" s="142">
        <v>24.2</v>
      </c>
      <c r="I171" s="143"/>
      <c r="J171" s="142">
        <f t="shared" si="20"/>
        <v>0</v>
      </c>
      <c r="K171" s="144"/>
      <c r="L171" s="30"/>
      <c r="M171" s="145" t="s">
        <v>1</v>
      </c>
      <c r="N171" s="146" t="s">
        <v>37</v>
      </c>
      <c r="O171" s="55"/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118</v>
      </c>
      <c r="AT171" s="149" t="s">
        <v>114</v>
      </c>
      <c r="AU171" s="149" t="s">
        <v>119</v>
      </c>
      <c r="AY171" s="14" t="s">
        <v>112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4" t="s">
        <v>119</v>
      </c>
      <c r="BK171" s="151">
        <f t="shared" si="29"/>
        <v>0</v>
      </c>
      <c r="BL171" s="14" t="s">
        <v>118</v>
      </c>
      <c r="BM171" s="149" t="s">
        <v>283</v>
      </c>
    </row>
    <row r="172" spans="1:65" s="2" customFormat="1" ht="14.45" customHeight="1">
      <c r="A172" s="29"/>
      <c r="B172" s="137"/>
      <c r="C172" s="152" t="s">
        <v>284</v>
      </c>
      <c r="D172" s="152" t="s">
        <v>183</v>
      </c>
      <c r="E172" s="153" t="s">
        <v>285</v>
      </c>
      <c r="F172" s="154" t="s">
        <v>286</v>
      </c>
      <c r="G172" s="155" t="s">
        <v>236</v>
      </c>
      <c r="H172" s="156">
        <v>1</v>
      </c>
      <c r="I172" s="157"/>
      <c r="J172" s="156">
        <f t="shared" si="20"/>
        <v>0</v>
      </c>
      <c r="K172" s="158"/>
      <c r="L172" s="159"/>
      <c r="M172" s="160" t="s">
        <v>1</v>
      </c>
      <c r="N172" s="161" t="s">
        <v>37</v>
      </c>
      <c r="O172" s="55"/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145</v>
      </c>
      <c r="AT172" s="149" t="s">
        <v>183</v>
      </c>
      <c r="AU172" s="149" t="s">
        <v>119</v>
      </c>
      <c r="AY172" s="14" t="s">
        <v>112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4" t="s">
        <v>119</v>
      </c>
      <c r="BK172" s="151">
        <f t="shared" si="29"/>
        <v>0</v>
      </c>
      <c r="BL172" s="14" t="s">
        <v>118</v>
      </c>
      <c r="BM172" s="149" t="s">
        <v>287</v>
      </c>
    </row>
    <row r="173" spans="1:65" s="2" customFormat="1" ht="14.45" customHeight="1">
      <c r="A173" s="29"/>
      <c r="B173" s="137"/>
      <c r="C173" s="152" t="s">
        <v>288</v>
      </c>
      <c r="D173" s="152" t="s">
        <v>183</v>
      </c>
      <c r="E173" s="153" t="s">
        <v>289</v>
      </c>
      <c r="F173" s="154" t="s">
        <v>290</v>
      </c>
      <c r="G173" s="155" t="s">
        <v>236</v>
      </c>
      <c r="H173" s="156">
        <v>1</v>
      </c>
      <c r="I173" s="157"/>
      <c r="J173" s="156">
        <f t="shared" si="20"/>
        <v>0</v>
      </c>
      <c r="K173" s="158"/>
      <c r="L173" s="159"/>
      <c r="M173" s="160" t="s">
        <v>1</v>
      </c>
      <c r="N173" s="161" t="s">
        <v>37</v>
      </c>
      <c r="O173" s="55"/>
      <c r="P173" s="147">
        <f t="shared" si="21"/>
        <v>0</v>
      </c>
      <c r="Q173" s="147">
        <v>9.4969999999999999</v>
      </c>
      <c r="R173" s="147">
        <f t="shared" si="22"/>
        <v>9.4969999999999999</v>
      </c>
      <c r="S173" s="147">
        <v>0</v>
      </c>
      <c r="T173" s="148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145</v>
      </c>
      <c r="AT173" s="149" t="s">
        <v>183</v>
      </c>
      <c r="AU173" s="149" t="s">
        <v>119</v>
      </c>
      <c r="AY173" s="14" t="s">
        <v>112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4" t="s">
        <v>119</v>
      </c>
      <c r="BK173" s="151">
        <f t="shared" si="29"/>
        <v>0</v>
      </c>
      <c r="BL173" s="14" t="s">
        <v>118</v>
      </c>
      <c r="BM173" s="149" t="s">
        <v>291</v>
      </c>
    </row>
    <row r="174" spans="1:65" s="2" customFormat="1" ht="24.2" customHeight="1">
      <c r="A174" s="29"/>
      <c r="B174" s="137"/>
      <c r="C174" s="152" t="s">
        <v>292</v>
      </c>
      <c r="D174" s="152" t="s">
        <v>183</v>
      </c>
      <c r="E174" s="153" t="s">
        <v>293</v>
      </c>
      <c r="F174" s="154" t="s">
        <v>294</v>
      </c>
      <c r="G174" s="155" t="s">
        <v>122</v>
      </c>
      <c r="H174" s="156">
        <v>35</v>
      </c>
      <c r="I174" s="157"/>
      <c r="J174" s="156">
        <f t="shared" si="20"/>
        <v>0</v>
      </c>
      <c r="K174" s="158"/>
      <c r="L174" s="159"/>
      <c r="M174" s="160" t="s">
        <v>1</v>
      </c>
      <c r="N174" s="161" t="s">
        <v>37</v>
      </c>
      <c r="O174" s="55"/>
      <c r="P174" s="147">
        <f t="shared" si="21"/>
        <v>0</v>
      </c>
      <c r="Q174" s="147">
        <v>1.3999999999999999E-4</v>
      </c>
      <c r="R174" s="147">
        <f t="shared" si="22"/>
        <v>4.8999999999999998E-3</v>
      </c>
      <c r="S174" s="147">
        <v>0</v>
      </c>
      <c r="T174" s="148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145</v>
      </c>
      <c r="AT174" s="149" t="s">
        <v>183</v>
      </c>
      <c r="AU174" s="149" t="s">
        <v>119</v>
      </c>
      <c r="AY174" s="14" t="s">
        <v>112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4" t="s">
        <v>119</v>
      </c>
      <c r="BK174" s="151">
        <f t="shared" si="29"/>
        <v>0</v>
      </c>
      <c r="BL174" s="14" t="s">
        <v>118</v>
      </c>
      <c r="BM174" s="149" t="s">
        <v>295</v>
      </c>
    </row>
    <row r="175" spans="1:65" s="2" customFormat="1" ht="24.2" customHeight="1">
      <c r="A175" s="29"/>
      <c r="B175" s="137"/>
      <c r="C175" s="138" t="s">
        <v>296</v>
      </c>
      <c r="D175" s="138" t="s">
        <v>114</v>
      </c>
      <c r="E175" s="139" t="s">
        <v>297</v>
      </c>
      <c r="F175" s="140" t="s">
        <v>298</v>
      </c>
      <c r="G175" s="141" t="s">
        <v>219</v>
      </c>
      <c r="H175" s="142">
        <v>4</v>
      </c>
      <c r="I175" s="143"/>
      <c r="J175" s="142">
        <f t="shared" si="20"/>
        <v>0</v>
      </c>
      <c r="K175" s="144"/>
      <c r="L175" s="30"/>
      <c r="M175" s="145" t="s">
        <v>1</v>
      </c>
      <c r="N175" s="146" t="s">
        <v>37</v>
      </c>
      <c r="O175" s="55"/>
      <c r="P175" s="147">
        <f t="shared" si="21"/>
        <v>0</v>
      </c>
      <c r="Q175" s="147">
        <v>7.1000000000000002E-4</v>
      </c>
      <c r="R175" s="147">
        <f t="shared" si="22"/>
        <v>2.8400000000000001E-3</v>
      </c>
      <c r="S175" s="147">
        <v>0</v>
      </c>
      <c r="T175" s="14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118</v>
      </c>
      <c r="AT175" s="149" t="s">
        <v>114</v>
      </c>
      <c r="AU175" s="149" t="s">
        <v>119</v>
      </c>
      <c r="AY175" s="14" t="s">
        <v>112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4" t="s">
        <v>119</v>
      </c>
      <c r="BK175" s="151">
        <f t="shared" si="29"/>
        <v>0</v>
      </c>
      <c r="BL175" s="14" t="s">
        <v>118</v>
      </c>
      <c r="BM175" s="149" t="s">
        <v>299</v>
      </c>
    </row>
    <row r="176" spans="1:65" s="2" customFormat="1" ht="14.45" customHeight="1">
      <c r="A176" s="29"/>
      <c r="B176" s="137"/>
      <c r="C176" s="138" t="s">
        <v>300</v>
      </c>
      <c r="D176" s="138" t="s">
        <v>114</v>
      </c>
      <c r="E176" s="139" t="s">
        <v>301</v>
      </c>
      <c r="F176" s="140" t="s">
        <v>302</v>
      </c>
      <c r="G176" s="141" t="s">
        <v>130</v>
      </c>
      <c r="H176" s="142">
        <v>24.2</v>
      </c>
      <c r="I176" s="143"/>
      <c r="J176" s="142">
        <f t="shared" si="20"/>
        <v>0</v>
      </c>
      <c r="K176" s="144"/>
      <c r="L176" s="30"/>
      <c r="M176" s="145" t="s">
        <v>1</v>
      </c>
      <c r="N176" s="146" t="s">
        <v>37</v>
      </c>
      <c r="O176" s="55"/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118</v>
      </c>
      <c r="AT176" s="149" t="s">
        <v>114</v>
      </c>
      <c r="AU176" s="149" t="s">
        <v>119</v>
      </c>
      <c r="AY176" s="14" t="s">
        <v>112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4" t="s">
        <v>119</v>
      </c>
      <c r="BK176" s="151">
        <f t="shared" si="29"/>
        <v>0</v>
      </c>
      <c r="BL176" s="14" t="s">
        <v>118</v>
      </c>
      <c r="BM176" s="149" t="s">
        <v>303</v>
      </c>
    </row>
    <row r="177" spans="1:65" s="2" customFormat="1" ht="24.2" customHeight="1">
      <c r="A177" s="29"/>
      <c r="B177" s="137"/>
      <c r="C177" s="138" t="s">
        <v>304</v>
      </c>
      <c r="D177" s="138" t="s">
        <v>114</v>
      </c>
      <c r="E177" s="139" t="s">
        <v>305</v>
      </c>
      <c r="F177" s="140" t="s">
        <v>306</v>
      </c>
      <c r="G177" s="141" t="s">
        <v>219</v>
      </c>
      <c r="H177" s="142">
        <v>1</v>
      </c>
      <c r="I177" s="143"/>
      <c r="J177" s="142">
        <f t="shared" si="20"/>
        <v>0</v>
      </c>
      <c r="K177" s="144"/>
      <c r="L177" s="30"/>
      <c r="M177" s="145" t="s">
        <v>1</v>
      </c>
      <c r="N177" s="146" t="s">
        <v>37</v>
      </c>
      <c r="O177" s="55"/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118</v>
      </c>
      <c r="AT177" s="149" t="s">
        <v>114</v>
      </c>
      <c r="AU177" s="149" t="s">
        <v>119</v>
      </c>
      <c r="AY177" s="14" t="s">
        <v>112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4" t="s">
        <v>119</v>
      </c>
      <c r="BK177" s="151">
        <f t="shared" si="29"/>
        <v>0</v>
      </c>
      <c r="BL177" s="14" t="s">
        <v>118</v>
      </c>
      <c r="BM177" s="149" t="s">
        <v>307</v>
      </c>
    </row>
    <row r="178" spans="1:65" s="12" customFormat="1" ht="22.9" customHeight="1">
      <c r="B178" s="124"/>
      <c r="D178" s="125" t="s">
        <v>70</v>
      </c>
      <c r="E178" s="135" t="s">
        <v>149</v>
      </c>
      <c r="F178" s="135" t="s">
        <v>308</v>
      </c>
      <c r="I178" s="127"/>
      <c r="J178" s="136">
        <f>BK178</f>
        <v>0</v>
      </c>
      <c r="L178" s="124"/>
      <c r="M178" s="129"/>
      <c r="N178" s="130"/>
      <c r="O178" s="130"/>
      <c r="P178" s="131">
        <f>SUM(P179:P189)</f>
        <v>0</v>
      </c>
      <c r="Q178" s="130"/>
      <c r="R178" s="131">
        <f>SUM(R179:R189)</f>
        <v>186.086775676</v>
      </c>
      <c r="S178" s="130"/>
      <c r="T178" s="132">
        <f>SUM(T179:T189)</f>
        <v>0</v>
      </c>
      <c r="AR178" s="125" t="s">
        <v>79</v>
      </c>
      <c r="AT178" s="133" t="s">
        <v>70</v>
      </c>
      <c r="AU178" s="133" t="s">
        <v>79</v>
      </c>
      <c r="AY178" s="125" t="s">
        <v>112</v>
      </c>
      <c r="BK178" s="134">
        <f>SUM(BK179:BK189)</f>
        <v>0</v>
      </c>
    </row>
    <row r="179" spans="1:65" s="2" customFormat="1" ht="24.2" customHeight="1">
      <c r="A179" s="29"/>
      <c r="B179" s="137"/>
      <c r="C179" s="138" t="s">
        <v>309</v>
      </c>
      <c r="D179" s="138" t="s">
        <v>114</v>
      </c>
      <c r="E179" s="139" t="s">
        <v>310</v>
      </c>
      <c r="F179" s="140" t="s">
        <v>311</v>
      </c>
      <c r="G179" s="141" t="s">
        <v>130</v>
      </c>
      <c r="H179" s="142">
        <v>38.700000000000003</v>
      </c>
      <c r="I179" s="143"/>
      <c r="J179" s="142">
        <f t="shared" ref="J179:J189" si="30">ROUND(I179*H179,3)</f>
        <v>0</v>
      </c>
      <c r="K179" s="144"/>
      <c r="L179" s="30"/>
      <c r="M179" s="145" t="s">
        <v>1</v>
      </c>
      <c r="N179" s="146" t="s">
        <v>37</v>
      </c>
      <c r="O179" s="55"/>
      <c r="P179" s="147">
        <f t="shared" ref="P179:P189" si="31">O179*H179</f>
        <v>0</v>
      </c>
      <c r="Q179" s="147">
        <v>0.1160679</v>
      </c>
      <c r="R179" s="147">
        <f t="shared" ref="R179:R189" si="32">Q179*H179</f>
        <v>4.4918277300000007</v>
      </c>
      <c r="S179" s="147">
        <v>0</v>
      </c>
      <c r="T179" s="148">
        <f t="shared" ref="T179:T189" si="33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118</v>
      </c>
      <c r="AT179" s="149" t="s">
        <v>114</v>
      </c>
      <c r="AU179" s="149" t="s">
        <v>119</v>
      </c>
      <c r="AY179" s="14" t="s">
        <v>112</v>
      </c>
      <c r="BE179" s="150">
        <f t="shared" ref="BE179:BE189" si="34">IF(N179="základná",J179,0)</f>
        <v>0</v>
      </c>
      <c r="BF179" s="150">
        <f t="shared" ref="BF179:BF189" si="35">IF(N179="znížená",J179,0)</f>
        <v>0</v>
      </c>
      <c r="BG179" s="150">
        <f t="shared" ref="BG179:BG189" si="36">IF(N179="zákl. prenesená",J179,0)</f>
        <v>0</v>
      </c>
      <c r="BH179" s="150">
        <f t="shared" ref="BH179:BH189" si="37">IF(N179="zníž. prenesená",J179,0)</f>
        <v>0</v>
      </c>
      <c r="BI179" s="150">
        <f t="shared" ref="BI179:BI189" si="38">IF(N179="nulová",J179,0)</f>
        <v>0</v>
      </c>
      <c r="BJ179" s="14" t="s">
        <v>119</v>
      </c>
      <c r="BK179" s="151">
        <f t="shared" ref="BK179:BK189" si="39">ROUND(I179*H179,3)</f>
        <v>0</v>
      </c>
      <c r="BL179" s="14" t="s">
        <v>118</v>
      </c>
      <c r="BM179" s="149" t="s">
        <v>312</v>
      </c>
    </row>
    <row r="180" spans="1:65" s="2" customFormat="1" ht="24.2" customHeight="1">
      <c r="A180" s="29"/>
      <c r="B180" s="137"/>
      <c r="C180" s="138" t="s">
        <v>313</v>
      </c>
      <c r="D180" s="138" t="s">
        <v>114</v>
      </c>
      <c r="E180" s="139" t="s">
        <v>314</v>
      </c>
      <c r="F180" s="140" t="s">
        <v>315</v>
      </c>
      <c r="G180" s="141" t="s">
        <v>130</v>
      </c>
      <c r="H180" s="142">
        <v>155.86000000000001</v>
      </c>
      <c r="I180" s="143"/>
      <c r="J180" s="142">
        <f t="shared" si="30"/>
        <v>0</v>
      </c>
      <c r="K180" s="144"/>
      <c r="L180" s="30"/>
      <c r="M180" s="145" t="s">
        <v>1</v>
      </c>
      <c r="N180" s="146" t="s">
        <v>37</v>
      </c>
      <c r="O180" s="55"/>
      <c r="P180" s="147">
        <f t="shared" si="31"/>
        <v>0</v>
      </c>
      <c r="Q180" s="147">
        <v>9.3151100000000001E-2</v>
      </c>
      <c r="R180" s="147">
        <f t="shared" si="32"/>
        <v>14.518530446000002</v>
      </c>
      <c r="S180" s="147">
        <v>0</v>
      </c>
      <c r="T180" s="148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118</v>
      </c>
      <c r="AT180" s="149" t="s">
        <v>114</v>
      </c>
      <c r="AU180" s="149" t="s">
        <v>119</v>
      </c>
      <c r="AY180" s="14" t="s">
        <v>112</v>
      </c>
      <c r="BE180" s="150">
        <f t="shared" si="34"/>
        <v>0</v>
      </c>
      <c r="BF180" s="150">
        <f t="shared" si="35"/>
        <v>0</v>
      </c>
      <c r="BG180" s="150">
        <f t="shared" si="36"/>
        <v>0</v>
      </c>
      <c r="BH180" s="150">
        <f t="shared" si="37"/>
        <v>0</v>
      </c>
      <c r="BI180" s="150">
        <f t="shared" si="38"/>
        <v>0</v>
      </c>
      <c r="BJ180" s="14" t="s">
        <v>119</v>
      </c>
      <c r="BK180" s="151">
        <f t="shared" si="39"/>
        <v>0</v>
      </c>
      <c r="BL180" s="14" t="s">
        <v>118</v>
      </c>
      <c r="BM180" s="149" t="s">
        <v>316</v>
      </c>
    </row>
    <row r="181" spans="1:65" s="2" customFormat="1" ht="24.2" customHeight="1">
      <c r="A181" s="29"/>
      <c r="B181" s="137"/>
      <c r="C181" s="138" t="s">
        <v>317</v>
      </c>
      <c r="D181" s="138" t="s">
        <v>114</v>
      </c>
      <c r="E181" s="139" t="s">
        <v>318</v>
      </c>
      <c r="F181" s="140" t="s">
        <v>319</v>
      </c>
      <c r="G181" s="141" t="s">
        <v>135</v>
      </c>
      <c r="H181" s="142">
        <v>14.25</v>
      </c>
      <c r="I181" s="143"/>
      <c r="J181" s="142">
        <f t="shared" si="30"/>
        <v>0</v>
      </c>
      <c r="K181" s="144"/>
      <c r="L181" s="30"/>
      <c r="M181" s="145" t="s">
        <v>1</v>
      </c>
      <c r="N181" s="146" t="s">
        <v>37</v>
      </c>
      <c r="O181" s="55"/>
      <c r="P181" s="147">
        <f t="shared" si="31"/>
        <v>0</v>
      </c>
      <c r="Q181" s="147">
        <v>2.3083100000000001</v>
      </c>
      <c r="R181" s="147">
        <f t="shared" si="32"/>
        <v>32.893417499999998</v>
      </c>
      <c r="S181" s="147">
        <v>0</v>
      </c>
      <c r="T181" s="148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118</v>
      </c>
      <c r="AT181" s="149" t="s">
        <v>114</v>
      </c>
      <c r="AU181" s="149" t="s">
        <v>119</v>
      </c>
      <c r="AY181" s="14" t="s">
        <v>112</v>
      </c>
      <c r="BE181" s="150">
        <f t="shared" si="34"/>
        <v>0</v>
      </c>
      <c r="BF181" s="150">
        <f t="shared" si="35"/>
        <v>0</v>
      </c>
      <c r="BG181" s="150">
        <f t="shared" si="36"/>
        <v>0</v>
      </c>
      <c r="BH181" s="150">
        <f t="shared" si="37"/>
        <v>0</v>
      </c>
      <c r="BI181" s="150">
        <f t="shared" si="38"/>
        <v>0</v>
      </c>
      <c r="BJ181" s="14" t="s">
        <v>119</v>
      </c>
      <c r="BK181" s="151">
        <f t="shared" si="39"/>
        <v>0</v>
      </c>
      <c r="BL181" s="14" t="s">
        <v>118</v>
      </c>
      <c r="BM181" s="149" t="s">
        <v>320</v>
      </c>
    </row>
    <row r="182" spans="1:65" s="2" customFormat="1" ht="14.45" customHeight="1">
      <c r="A182" s="29"/>
      <c r="B182" s="137"/>
      <c r="C182" s="152" t="s">
        <v>321</v>
      </c>
      <c r="D182" s="152" t="s">
        <v>183</v>
      </c>
      <c r="E182" s="153" t="s">
        <v>322</v>
      </c>
      <c r="F182" s="154" t="s">
        <v>323</v>
      </c>
      <c r="G182" s="155" t="s">
        <v>219</v>
      </c>
      <c r="H182" s="156">
        <v>148</v>
      </c>
      <c r="I182" s="157"/>
      <c r="J182" s="156">
        <f t="shared" si="30"/>
        <v>0</v>
      </c>
      <c r="K182" s="158"/>
      <c r="L182" s="159"/>
      <c r="M182" s="160" t="s">
        <v>1</v>
      </c>
      <c r="N182" s="161" t="s">
        <v>37</v>
      </c>
      <c r="O182" s="55"/>
      <c r="P182" s="147">
        <f t="shared" si="31"/>
        <v>0</v>
      </c>
      <c r="Q182" s="147">
        <v>1.15E-2</v>
      </c>
      <c r="R182" s="147">
        <f t="shared" si="32"/>
        <v>1.702</v>
      </c>
      <c r="S182" s="147">
        <v>0</v>
      </c>
      <c r="T182" s="148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145</v>
      </c>
      <c r="AT182" s="149" t="s">
        <v>183</v>
      </c>
      <c r="AU182" s="149" t="s">
        <v>119</v>
      </c>
      <c r="AY182" s="14" t="s">
        <v>112</v>
      </c>
      <c r="BE182" s="150">
        <f t="shared" si="34"/>
        <v>0</v>
      </c>
      <c r="BF182" s="150">
        <f t="shared" si="35"/>
        <v>0</v>
      </c>
      <c r="BG182" s="150">
        <f t="shared" si="36"/>
        <v>0</v>
      </c>
      <c r="BH182" s="150">
        <f t="shared" si="37"/>
        <v>0</v>
      </c>
      <c r="BI182" s="150">
        <f t="shared" si="38"/>
        <v>0</v>
      </c>
      <c r="BJ182" s="14" t="s">
        <v>119</v>
      </c>
      <c r="BK182" s="151">
        <f t="shared" si="39"/>
        <v>0</v>
      </c>
      <c r="BL182" s="14" t="s">
        <v>118</v>
      </c>
      <c r="BM182" s="149" t="s">
        <v>324</v>
      </c>
    </row>
    <row r="183" spans="1:65" s="2" customFormat="1" ht="24.2" customHeight="1">
      <c r="A183" s="29"/>
      <c r="B183" s="137"/>
      <c r="C183" s="152" t="s">
        <v>325</v>
      </c>
      <c r="D183" s="152" t="s">
        <v>183</v>
      </c>
      <c r="E183" s="153" t="s">
        <v>326</v>
      </c>
      <c r="F183" s="154" t="s">
        <v>327</v>
      </c>
      <c r="G183" s="155" t="s">
        <v>219</v>
      </c>
      <c r="H183" s="156">
        <v>40</v>
      </c>
      <c r="I183" s="157"/>
      <c r="J183" s="156">
        <f t="shared" si="30"/>
        <v>0</v>
      </c>
      <c r="K183" s="158"/>
      <c r="L183" s="159"/>
      <c r="M183" s="160" t="s">
        <v>1</v>
      </c>
      <c r="N183" s="161" t="s">
        <v>37</v>
      </c>
      <c r="O183" s="55"/>
      <c r="P183" s="147">
        <f t="shared" si="31"/>
        <v>0</v>
      </c>
      <c r="Q183" s="147">
        <v>6.5000000000000002E-2</v>
      </c>
      <c r="R183" s="147">
        <f t="shared" si="32"/>
        <v>2.6</v>
      </c>
      <c r="S183" s="147">
        <v>0</v>
      </c>
      <c r="T183" s="148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9" t="s">
        <v>145</v>
      </c>
      <c r="AT183" s="149" t="s">
        <v>183</v>
      </c>
      <c r="AU183" s="149" t="s">
        <v>119</v>
      </c>
      <c r="AY183" s="14" t="s">
        <v>112</v>
      </c>
      <c r="BE183" s="150">
        <f t="shared" si="34"/>
        <v>0</v>
      </c>
      <c r="BF183" s="150">
        <f t="shared" si="35"/>
        <v>0</v>
      </c>
      <c r="BG183" s="150">
        <f t="shared" si="36"/>
        <v>0</v>
      </c>
      <c r="BH183" s="150">
        <f t="shared" si="37"/>
        <v>0</v>
      </c>
      <c r="BI183" s="150">
        <f t="shared" si="38"/>
        <v>0</v>
      </c>
      <c r="BJ183" s="14" t="s">
        <v>119</v>
      </c>
      <c r="BK183" s="151">
        <f t="shared" si="39"/>
        <v>0</v>
      </c>
      <c r="BL183" s="14" t="s">
        <v>118</v>
      </c>
      <c r="BM183" s="149" t="s">
        <v>328</v>
      </c>
    </row>
    <row r="184" spans="1:65" s="2" customFormat="1" ht="14.45" customHeight="1">
      <c r="A184" s="29"/>
      <c r="B184" s="137"/>
      <c r="C184" s="152" t="s">
        <v>329</v>
      </c>
      <c r="D184" s="152" t="s">
        <v>183</v>
      </c>
      <c r="E184" s="153" t="s">
        <v>330</v>
      </c>
      <c r="F184" s="154" t="s">
        <v>331</v>
      </c>
      <c r="G184" s="155" t="s">
        <v>219</v>
      </c>
      <c r="H184" s="156">
        <v>15</v>
      </c>
      <c r="I184" s="157"/>
      <c r="J184" s="156">
        <f t="shared" si="30"/>
        <v>0</v>
      </c>
      <c r="K184" s="158"/>
      <c r="L184" s="159"/>
      <c r="M184" s="160" t="s">
        <v>1</v>
      </c>
      <c r="N184" s="161" t="s">
        <v>37</v>
      </c>
      <c r="O184" s="55"/>
      <c r="P184" s="147">
        <f t="shared" si="31"/>
        <v>0</v>
      </c>
      <c r="Q184" s="147">
        <v>8.5000000000000006E-2</v>
      </c>
      <c r="R184" s="147">
        <f t="shared" si="32"/>
        <v>1.2750000000000001</v>
      </c>
      <c r="S184" s="147">
        <v>0</v>
      </c>
      <c r="T184" s="148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145</v>
      </c>
      <c r="AT184" s="149" t="s">
        <v>183</v>
      </c>
      <c r="AU184" s="149" t="s">
        <v>119</v>
      </c>
      <c r="AY184" s="14" t="s">
        <v>112</v>
      </c>
      <c r="BE184" s="150">
        <f t="shared" si="34"/>
        <v>0</v>
      </c>
      <c r="BF184" s="150">
        <f t="shared" si="35"/>
        <v>0</v>
      </c>
      <c r="BG184" s="150">
        <f t="shared" si="36"/>
        <v>0</v>
      </c>
      <c r="BH184" s="150">
        <f t="shared" si="37"/>
        <v>0</v>
      </c>
      <c r="BI184" s="150">
        <f t="shared" si="38"/>
        <v>0</v>
      </c>
      <c r="BJ184" s="14" t="s">
        <v>119</v>
      </c>
      <c r="BK184" s="151">
        <f t="shared" si="39"/>
        <v>0</v>
      </c>
      <c r="BL184" s="14" t="s">
        <v>118</v>
      </c>
      <c r="BM184" s="149" t="s">
        <v>332</v>
      </c>
    </row>
    <row r="185" spans="1:65" s="2" customFormat="1" ht="24.2" customHeight="1">
      <c r="A185" s="29"/>
      <c r="B185" s="137"/>
      <c r="C185" s="152" t="s">
        <v>333</v>
      </c>
      <c r="D185" s="152" t="s">
        <v>183</v>
      </c>
      <c r="E185" s="153" t="s">
        <v>334</v>
      </c>
      <c r="F185" s="154" t="s">
        <v>335</v>
      </c>
      <c r="G185" s="155" t="s">
        <v>122</v>
      </c>
      <c r="H185" s="156">
        <v>299</v>
      </c>
      <c r="I185" s="157"/>
      <c r="J185" s="156">
        <f t="shared" si="30"/>
        <v>0</v>
      </c>
      <c r="K185" s="158"/>
      <c r="L185" s="159"/>
      <c r="M185" s="160" t="s">
        <v>1</v>
      </c>
      <c r="N185" s="161" t="s">
        <v>37</v>
      </c>
      <c r="O185" s="55"/>
      <c r="P185" s="147">
        <f t="shared" si="31"/>
        <v>0</v>
      </c>
      <c r="Q185" s="147">
        <v>0.184</v>
      </c>
      <c r="R185" s="147">
        <f t="shared" si="32"/>
        <v>55.015999999999998</v>
      </c>
      <c r="S185" s="147">
        <v>0</v>
      </c>
      <c r="T185" s="148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145</v>
      </c>
      <c r="AT185" s="149" t="s">
        <v>183</v>
      </c>
      <c r="AU185" s="149" t="s">
        <v>119</v>
      </c>
      <c r="AY185" s="14" t="s">
        <v>112</v>
      </c>
      <c r="BE185" s="150">
        <f t="shared" si="34"/>
        <v>0</v>
      </c>
      <c r="BF185" s="150">
        <f t="shared" si="35"/>
        <v>0</v>
      </c>
      <c r="BG185" s="150">
        <f t="shared" si="36"/>
        <v>0</v>
      </c>
      <c r="BH185" s="150">
        <f t="shared" si="37"/>
        <v>0</v>
      </c>
      <c r="BI185" s="150">
        <f t="shared" si="38"/>
        <v>0</v>
      </c>
      <c r="BJ185" s="14" t="s">
        <v>119</v>
      </c>
      <c r="BK185" s="151">
        <f t="shared" si="39"/>
        <v>0</v>
      </c>
      <c r="BL185" s="14" t="s">
        <v>118</v>
      </c>
      <c r="BM185" s="149" t="s">
        <v>336</v>
      </c>
    </row>
    <row r="186" spans="1:65" s="2" customFormat="1" ht="24.2" customHeight="1">
      <c r="A186" s="29"/>
      <c r="B186" s="137"/>
      <c r="C186" s="152" t="s">
        <v>337</v>
      </c>
      <c r="D186" s="152" t="s">
        <v>183</v>
      </c>
      <c r="E186" s="153" t="s">
        <v>338</v>
      </c>
      <c r="F186" s="154" t="s">
        <v>339</v>
      </c>
      <c r="G186" s="155" t="s">
        <v>122</v>
      </c>
      <c r="H186" s="156">
        <v>669</v>
      </c>
      <c r="I186" s="157"/>
      <c r="J186" s="156">
        <f t="shared" si="30"/>
        <v>0</v>
      </c>
      <c r="K186" s="158"/>
      <c r="L186" s="159"/>
      <c r="M186" s="160" t="s">
        <v>1</v>
      </c>
      <c r="N186" s="161" t="s">
        <v>37</v>
      </c>
      <c r="O186" s="55"/>
      <c r="P186" s="147">
        <f t="shared" si="31"/>
        <v>0</v>
      </c>
      <c r="Q186" s="147">
        <v>0.11</v>
      </c>
      <c r="R186" s="147">
        <f t="shared" si="32"/>
        <v>73.59</v>
      </c>
      <c r="S186" s="147">
        <v>0</v>
      </c>
      <c r="T186" s="148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145</v>
      </c>
      <c r="AT186" s="149" t="s">
        <v>183</v>
      </c>
      <c r="AU186" s="149" t="s">
        <v>119</v>
      </c>
      <c r="AY186" s="14" t="s">
        <v>112</v>
      </c>
      <c r="BE186" s="150">
        <f t="shared" si="34"/>
        <v>0</v>
      </c>
      <c r="BF186" s="150">
        <f t="shared" si="35"/>
        <v>0</v>
      </c>
      <c r="BG186" s="150">
        <f t="shared" si="36"/>
        <v>0</v>
      </c>
      <c r="BH186" s="150">
        <f t="shared" si="37"/>
        <v>0</v>
      </c>
      <c r="BI186" s="150">
        <f t="shared" si="38"/>
        <v>0</v>
      </c>
      <c r="BJ186" s="14" t="s">
        <v>119</v>
      </c>
      <c r="BK186" s="151">
        <f t="shared" si="39"/>
        <v>0</v>
      </c>
      <c r="BL186" s="14" t="s">
        <v>118</v>
      </c>
      <c r="BM186" s="149" t="s">
        <v>340</v>
      </c>
    </row>
    <row r="187" spans="1:65" s="2" customFormat="1" ht="24.2" customHeight="1">
      <c r="A187" s="29"/>
      <c r="B187" s="137"/>
      <c r="C187" s="138" t="s">
        <v>341</v>
      </c>
      <c r="D187" s="138" t="s">
        <v>114</v>
      </c>
      <c r="E187" s="139" t="s">
        <v>342</v>
      </c>
      <c r="F187" s="140" t="s">
        <v>343</v>
      </c>
      <c r="G187" s="141" t="s">
        <v>130</v>
      </c>
      <c r="H187" s="142">
        <v>53</v>
      </c>
      <c r="I187" s="143"/>
      <c r="J187" s="142">
        <f t="shared" si="30"/>
        <v>0</v>
      </c>
      <c r="K187" s="144"/>
      <c r="L187" s="30"/>
      <c r="M187" s="145" t="s">
        <v>1</v>
      </c>
      <c r="N187" s="146" t="s">
        <v>37</v>
      </c>
      <c r="O187" s="55"/>
      <c r="P187" s="147">
        <f t="shared" si="31"/>
        <v>0</v>
      </c>
      <c r="Q187" s="147">
        <v>0</v>
      </c>
      <c r="R187" s="147">
        <f t="shared" si="32"/>
        <v>0</v>
      </c>
      <c r="S187" s="147">
        <v>0</v>
      </c>
      <c r="T187" s="148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118</v>
      </c>
      <c r="AT187" s="149" t="s">
        <v>114</v>
      </c>
      <c r="AU187" s="149" t="s">
        <v>119</v>
      </c>
      <c r="AY187" s="14" t="s">
        <v>112</v>
      </c>
      <c r="BE187" s="150">
        <f t="shared" si="34"/>
        <v>0</v>
      </c>
      <c r="BF187" s="150">
        <f t="shared" si="35"/>
        <v>0</v>
      </c>
      <c r="BG187" s="150">
        <f t="shared" si="36"/>
        <v>0</v>
      </c>
      <c r="BH187" s="150">
        <f t="shared" si="37"/>
        <v>0</v>
      </c>
      <c r="BI187" s="150">
        <f t="shared" si="38"/>
        <v>0</v>
      </c>
      <c r="BJ187" s="14" t="s">
        <v>119</v>
      </c>
      <c r="BK187" s="151">
        <f t="shared" si="39"/>
        <v>0</v>
      </c>
      <c r="BL187" s="14" t="s">
        <v>118</v>
      </c>
      <c r="BM187" s="149" t="s">
        <v>344</v>
      </c>
    </row>
    <row r="188" spans="1:65" s="2" customFormat="1" ht="24.2" customHeight="1">
      <c r="A188" s="29"/>
      <c r="B188" s="137"/>
      <c r="C188" s="138" t="s">
        <v>345</v>
      </c>
      <c r="D188" s="138" t="s">
        <v>114</v>
      </c>
      <c r="E188" s="139" t="s">
        <v>346</v>
      </c>
      <c r="F188" s="140" t="s">
        <v>347</v>
      </c>
      <c r="G188" s="141" t="s">
        <v>130</v>
      </c>
      <c r="H188" s="142">
        <v>27.46</v>
      </c>
      <c r="I188" s="143"/>
      <c r="J188" s="142">
        <f t="shared" si="30"/>
        <v>0</v>
      </c>
      <c r="K188" s="144"/>
      <c r="L188" s="30"/>
      <c r="M188" s="145" t="s">
        <v>1</v>
      </c>
      <c r="N188" s="146" t="s">
        <v>37</v>
      </c>
      <c r="O188" s="55"/>
      <c r="P188" s="147">
        <f t="shared" si="31"/>
        <v>0</v>
      </c>
      <c r="Q188" s="147">
        <v>0</v>
      </c>
      <c r="R188" s="147">
        <f t="shared" si="32"/>
        <v>0</v>
      </c>
      <c r="S188" s="147">
        <v>0</v>
      </c>
      <c r="T188" s="148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9" t="s">
        <v>118</v>
      </c>
      <c r="AT188" s="149" t="s">
        <v>114</v>
      </c>
      <c r="AU188" s="149" t="s">
        <v>119</v>
      </c>
      <c r="AY188" s="14" t="s">
        <v>112</v>
      </c>
      <c r="BE188" s="150">
        <f t="shared" si="34"/>
        <v>0</v>
      </c>
      <c r="BF188" s="150">
        <f t="shared" si="35"/>
        <v>0</v>
      </c>
      <c r="BG188" s="150">
        <f t="shared" si="36"/>
        <v>0</v>
      </c>
      <c r="BH188" s="150">
        <f t="shared" si="37"/>
        <v>0</v>
      </c>
      <c r="BI188" s="150">
        <f t="shared" si="38"/>
        <v>0</v>
      </c>
      <c r="BJ188" s="14" t="s">
        <v>119</v>
      </c>
      <c r="BK188" s="151">
        <f t="shared" si="39"/>
        <v>0</v>
      </c>
      <c r="BL188" s="14" t="s">
        <v>118</v>
      </c>
      <c r="BM188" s="149" t="s">
        <v>348</v>
      </c>
    </row>
    <row r="189" spans="1:65" s="2" customFormat="1" ht="24.2" customHeight="1">
      <c r="A189" s="29"/>
      <c r="B189" s="137"/>
      <c r="C189" s="138" t="s">
        <v>349</v>
      </c>
      <c r="D189" s="138" t="s">
        <v>114</v>
      </c>
      <c r="E189" s="139" t="s">
        <v>350</v>
      </c>
      <c r="F189" s="140" t="s">
        <v>351</v>
      </c>
      <c r="G189" s="141" t="s">
        <v>172</v>
      </c>
      <c r="H189" s="142">
        <v>1842.1079999999999</v>
      </c>
      <c r="I189" s="143"/>
      <c r="J189" s="142">
        <f t="shared" si="30"/>
        <v>0</v>
      </c>
      <c r="K189" s="144"/>
      <c r="L189" s="30"/>
      <c r="M189" s="145" t="s">
        <v>1</v>
      </c>
      <c r="N189" s="146" t="s">
        <v>37</v>
      </c>
      <c r="O189" s="55"/>
      <c r="P189" s="147">
        <f t="shared" si="31"/>
        <v>0</v>
      </c>
      <c r="Q189" s="147">
        <v>0</v>
      </c>
      <c r="R189" s="147">
        <f t="shared" si="32"/>
        <v>0</v>
      </c>
      <c r="S189" s="147">
        <v>0</v>
      </c>
      <c r="T189" s="148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118</v>
      </c>
      <c r="AT189" s="149" t="s">
        <v>114</v>
      </c>
      <c r="AU189" s="149" t="s">
        <v>119</v>
      </c>
      <c r="AY189" s="14" t="s">
        <v>112</v>
      </c>
      <c r="BE189" s="150">
        <f t="shared" si="34"/>
        <v>0</v>
      </c>
      <c r="BF189" s="150">
        <f t="shared" si="35"/>
        <v>0</v>
      </c>
      <c r="BG189" s="150">
        <f t="shared" si="36"/>
        <v>0</v>
      </c>
      <c r="BH189" s="150">
        <f t="shared" si="37"/>
        <v>0</v>
      </c>
      <c r="BI189" s="150">
        <f t="shared" si="38"/>
        <v>0</v>
      </c>
      <c r="BJ189" s="14" t="s">
        <v>119</v>
      </c>
      <c r="BK189" s="151">
        <f t="shared" si="39"/>
        <v>0</v>
      </c>
      <c r="BL189" s="14" t="s">
        <v>118</v>
      </c>
      <c r="BM189" s="149" t="s">
        <v>352</v>
      </c>
    </row>
    <row r="190" spans="1:65" s="12" customFormat="1" ht="25.9" customHeight="1">
      <c r="B190" s="124"/>
      <c r="D190" s="125" t="s">
        <v>70</v>
      </c>
      <c r="E190" s="126" t="s">
        <v>353</v>
      </c>
      <c r="F190" s="126" t="s">
        <v>354</v>
      </c>
      <c r="I190" s="127"/>
      <c r="J190" s="128">
        <f>BK190</f>
        <v>0</v>
      </c>
      <c r="L190" s="124"/>
      <c r="M190" s="129"/>
      <c r="N190" s="130"/>
      <c r="O190" s="130"/>
      <c r="P190" s="131">
        <v>0</v>
      </c>
      <c r="Q190" s="130"/>
      <c r="R190" s="131">
        <v>0</v>
      </c>
      <c r="S190" s="130"/>
      <c r="T190" s="132">
        <v>0</v>
      </c>
      <c r="AR190" s="125" t="s">
        <v>79</v>
      </c>
      <c r="AT190" s="133" t="s">
        <v>70</v>
      </c>
      <c r="AU190" s="133" t="s">
        <v>71</v>
      </c>
      <c r="AY190" s="125" t="s">
        <v>112</v>
      </c>
      <c r="BK190" s="134">
        <v>0</v>
      </c>
    </row>
    <row r="191" spans="1:65" s="12" customFormat="1" ht="25.9" customHeight="1">
      <c r="B191" s="124"/>
      <c r="D191" s="125" t="s">
        <v>70</v>
      </c>
      <c r="E191" s="126" t="s">
        <v>353</v>
      </c>
      <c r="F191" s="126" t="s">
        <v>354</v>
      </c>
      <c r="I191" s="127"/>
      <c r="J191" s="128">
        <f>BK191</f>
        <v>0</v>
      </c>
      <c r="L191" s="124"/>
      <c r="M191" s="129"/>
      <c r="N191" s="130"/>
      <c r="O191" s="130"/>
      <c r="P191" s="131">
        <f>P192</f>
        <v>0</v>
      </c>
      <c r="Q191" s="130"/>
      <c r="R191" s="131">
        <f>R192</f>
        <v>2.1359999999999999E-3</v>
      </c>
      <c r="S191" s="130"/>
      <c r="T191" s="132">
        <f>T192</f>
        <v>3.4180000000000002E-2</v>
      </c>
      <c r="AR191" s="125" t="s">
        <v>79</v>
      </c>
      <c r="AT191" s="133" t="s">
        <v>70</v>
      </c>
      <c r="AU191" s="133" t="s">
        <v>71</v>
      </c>
      <c r="AY191" s="125" t="s">
        <v>112</v>
      </c>
      <c r="BK191" s="134">
        <f>BK192</f>
        <v>0</v>
      </c>
    </row>
    <row r="192" spans="1:65" s="2" customFormat="1" ht="24.2" customHeight="1">
      <c r="A192" s="29"/>
      <c r="B192" s="137"/>
      <c r="C192" s="138" t="s">
        <v>237</v>
      </c>
      <c r="D192" s="138" t="s">
        <v>114</v>
      </c>
      <c r="E192" s="139" t="s">
        <v>355</v>
      </c>
      <c r="F192" s="140" t="s">
        <v>356</v>
      </c>
      <c r="G192" s="141" t="s">
        <v>236</v>
      </c>
      <c r="H192" s="142">
        <v>1</v>
      </c>
      <c r="I192" s="143"/>
      <c r="J192" s="142">
        <f>ROUND(I192*H192,3)</f>
        <v>0</v>
      </c>
      <c r="K192" s="144"/>
      <c r="L192" s="30"/>
      <c r="M192" s="162" t="s">
        <v>1</v>
      </c>
      <c r="N192" s="163" t="s">
        <v>37</v>
      </c>
      <c r="O192" s="164"/>
      <c r="P192" s="165">
        <f>O192*H192</f>
        <v>0</v>
      </c>
      <c r="Q192" s="165">
        <v>2.1359999999999999E-3</v>
      </c>
      <c r="R192" s="165">
        <f>Q192*H192</f>
        <v>2.1359999999999999E-3</v>
      </c>
      <c r="S192" s="165">
        <v>3.4180000000000002E-2</v>
      </c>
      <c r="T192" s="166">
        <f>S192*H192</f>
        <v>3.4180000000000002E-2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118</v>
      </c>
      <c r="AT192" s="149" t="s">
        <v>114</v>
      </c>
      <c r="AU192" s="149" t="s">
        <v>79</v>
      </c>
      <c r="AY192" s="14" t="s">
        <v>112</v>
      </c>
      <c r="BE192" s="150">
        <f>IF(N192="základná",J192,0)</f>
        <v>0</v>
      </c>
      <c r="BF192" s="150">
        <f>IF(N192="znížená",J192,0)</f>
        <v>0</v>
      </c>
      <c r="BG192" s="150">
        <f>IF(N192="zákl. prenesená",J192,0)</f>
        <v>0</v>
      </c>
      <c r="BH192" s="150">
        <f>IF(N192="zníž. prenesená",J192,0)</f>
        <v>0</v>
      </c>
      <c r="BI192" s="150">
        <f>IF(N192="nulová",J192,0)</f>
        <v>0</v>
      </c>
      <c r="BJ192" s="14" t="s">
        <v>119</v>
      </c>
      <c r="BK192" s="151">
        <f>ROUND(I192*H192,3)</f>
        <v>0</v>
      </c>
      <c r="BL192" s="14" t="s">
        <v>118</v>
      </c>
      <c r="BM192" s="149" t="s">
        <v>357</v>
      </c>
    </row>
    <row r="193" spans="1:31" s="2" customFormat="1" ht="6.95" customHeight="1">
      <c r="A193" s="29"/>
      <c r="B193" s="44"/>
      <c r="C193" s="45"/>
      <c r="D193" s="45"/>
      <c r="E193" s="45"/>
      <c r="F193" s="45"/>
      <c r="G193" s="45"/>
      <c r="H193" s="45"/>
      <c r="I193" s="45"/>
      <c r="J193" s="45"/>
      <c r="K193" s="45"/>
      <c r="L193" s="30"/>
      <c r="M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</row>
  </sheetData>
  <autoFilter ref="C124:K192" xr:uid="{00000000-0009-0000-0000-000001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Zadanie</vt:lpstr>
      <vt:lpstr>'Rekapitulácia stavby'!Názvy_tlače</vt:lpstr>
      <vt:lpstr>Zadanie!Názvy_tlače</vt:lpstr>
      <vt:lpstr>'Rekapitulácia stavby'!Oblasť_tlače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desktop-PC\desktop</dc:creator>
  <cp:lastModifiedBy>desktop</cp:lastModifiedBy>
  <dcterms:created xsi:type="dcterms:W3CDTF">2021-05-10T11:04:23Z</dcterms:created>
  <dcterms:modified xsi:type="dcterms:W3CDTF">2021-05-10T11:06:43Z</dcterms:modified>
</cp:coreProperties>
</file>